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xWindow="-15" yWindow="45" windowWidth="20520" windowHeight="8100" activeTab="9"/>
  </bookViews>
  <sheets>
    <sheet name="Terms of Use" sheetId="7" r:id="rId1"/>
    <sheet name="STATEMENT" sheetId="8" r:id="rId2"/>
    <sheet name="Statistics" sheetId="22" r:id="rId3"/>
    <sheet name="Room Dept" sheetId="16" r:id="rId4"/>
    <sheet name="Food &amp; Beverage Dept" sheetId="17" r:id="rId5"/>
    <sheet name="Spa Dept" sheetId="18" r:id="rId6"/>
    <sheet name="Other Dept" sheetId="19" r:id="rId7"/>
    <sheet name="Overhead Expenses" sheetId="20" r:id="rId8"/>
    <sheet name="Income" sheetId="11" r:id="rId9"/>
    <sheet name="Expense" sheetId="12" r:id="rId10"/>
  </sheets>
  <externalReferences>
    <externalReference r:id="rId11"/>
    <externalReference r:id="rId12"/>
  </externalReferences>
  <definedNames>
    <definedName name="_xlnm._FilterDatabase" localSheetId="9" hidden="1">Expense!#REF!</definedName>
    <definedName name="_xlnm._FilterDatabase" localSheetId="8" hidden="1">Income!$G$6:$G$13</definedName>
    <definedName name="Data">[1]Data!$B$3:$T$370</definedName>
    <definedName name="Date">[1]Data!$B$3:$B$370</definedName>
    <definedName name="L_Months">[1]Calculations!$Y$4:$Y$15</definedName>
    <definedName name="_xlnm.Print_Area" localSheetId="9">Expense!$B$2:$R$183</definedName>
    <definedName name="_xlnm.Print_Area" localSheetId="8">Income!$B$2:$U$38</definedName>
    <definedName name="_xlnm.Print_Area" localSheetId="0">'Terms of Use'!$B$2:$K$19</definedName>
    <definedName name="PSWInput_0_0" hidden="1">Statistics!$E$3</definedName>
    <definedName name="PSWOutput_0" hidden="1">Statistics!$A$1:$AE$43</definedName>
    <definedName name="PSWSeries_1_0_Labels" hidden="1">Statistics!$C$6:$D$8</definedName>
    <definedName name="Q_Year">[1]Readme!$H$6</definedName>
    <definedName name="Sign">[1]Calculations!$Y$17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" i="20" l="1"/>
  <c r="L12" i="20"/>
  <c r="L11" i="20"/>
  <c r="L10" i="20"/>
  <c r="L9" i="20"/>
  <c r="L8" i="20"/>
  <c r="N6" i="19"/>
  <c r="L10" i="19"/>
  <c r="L9" i="19"/>
  <c r="L11" i="19" s="1"/>
  <c r="L8" i="19"/>
  <c r="N6" i="18"/>
  <c r="L10" i="18"/>
  <c r="L9" i="18"/>
  <c r="L11" i="18" s="1"/>
  <c r="L8" i="18"/>
  <c r="N6" i="16"/>
  <c r="L3" i="22"/>
  <c r="N6" i="8"/>
  <c r="N6" i="17"/>
  <c r="L10" i="17"/>
  <c r="L9" i="17"/>
  <c r="L11" i="17" s="1"/>
  <c r="L8" i="17"/>
  <c r="L10" i="16"/>
  <c r="L9" i="16"/>
  <c r="L11" i="16" s="1"/>
  <c r="L8" i="16"/>
  <c r="C9" i="8"/>
  <c r="L25" i="8"/>
  <c r="L24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C18" i="11"/>
  <c r="C12" i="11"/>
  <c r="C11" i="11"/>
  <c r="C10" i="11"/>
  <c r="C9" i="11"/>
  <c r="C8" i="11"/>
  <c r="B2" i="20"/>
  <c r="B2" i="19"/>
  <c r="B2" i="8"/>
  <c r="B1" i="22"/>
  <c r="B2" i="16"/>
  <c r="B2" i="17"/>
  <c r="B2" i="18"/>
  <c r="G33" i="11" l="1"/>
  <c r="G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I6" i="22" l="1"/>
  <c r="I11" i="22"/>
  <c r="F11" i="22"/>
  <c r="I8" i="22"/>
  <c r="I7" i="22"/>
  <c r="H7" i="22" s="1"/>
  <c r="F8" i="22"/>
  <c r="E8" i="22" s="1"/>
  <c r="F7" i="22"/>
  <c r="E7" i="22" s="1"/>
  <c r="F6" i="22"/>
  <c r="E6" i="22" s="1"/>
  <c r="T21" i="11"/>
  <c r="T23" i="11" s="1"/>
  <c r="S21" i="11"/>
  <c r="R21" i="11"/>
  <c r="R23" i="11" s="1"/>
  <c r="Q21" i="11"/>
  <c r="P21" i="11"/>
  <c r="P23" i="11" s="1"/>
  <c r="O21" i="11"/>
  <c r="N21" i="11"/>
  <c r="N23" i="11" s="1"/>
  <c r="M21" i="11"/>
  <c r="L21" i="11"/>
  <c r="L23" i="11" s="1"/>
  <c r="K21" i="11"/>
  <c r="J21" i="11"/>
  <c r="J23" i="11" s="1"/>
  <c r="I21" i="11"/>
  <c r="H21" i="11"/>
  <c r="T20" i="11"/>
  <c r="T24" i="11" s="1"/>
  <c r="S20" i="11"/>
  <c r="S24" i="11" s="1"/>
  <c r="F13" i="22" s="1"/>
  <c r="R20" i="11"/>
  <c r="R24" i="11" s="1"/>
  <c r="Q20" i="11"/>
  <c r="Q24" i="11" s="1"/>
  <c r="P20" i="11"/>
  <c r="P24" i="11" s="1"/>
  <c r="O20" i="11"/>
  <c r="O24" i="11" s="1"/>
  <c r="N20" i="11"/>
  <c r="N24" i="11" s="1"/>
  <c r="M20" i="11"/>
  <c r="M24" i="11" s="1"/>
  <c r="L20" i="11"/>
  <c r="L24" i="11" s="1"/>
  <c r="K20" i="11"/>
  <c r="K24" i="11" s="1"/>
  <c r="J20" i="11"/>
  <c r="J24" i="11" s="1"/>
  <c r="I20" i="11"/>
  <c r="I24" i="11" s="1"/>
  <c r="H20" i="11"/>
  <c r="H24" i="11" s="1"/>
  <c r="T29" i="11"/>
  <c r="T28" i="11"/>
  <c r="T27" i="11"/>
  <c r="S29" i="11"/>
  <c r="R29" i="11"/>
  <c r="Q29" i="11"/>
  <c r="P29" i="11"/>
  <c r="O29" i="11"/>
  <c r="N29" i="11"/>
  <c r="M29" i="11"/>
  <c r="L29" i="11"/>
  <c r="K29" i="11"/>
  <c r="J29" i="11"/>
  <c r="I29" i="11"/>
  <c r="S28" i="11"/>
  <c r="R28" i="11"/>
  <c r="Q28" i="11"/>
  <c r="P28" i="11"/>
  <c r="O28" i="11"/>
  <c r="N28" i="11"/>
  <c r="M28" i="11"/>
  <c r="L28" i="11"/>
  <c r="K28" i="11"/>
  <c r="J28" i="11"/>
  <c r="I28" i="11"/>
  <c r="S27" i="11"/>
  <c r="R27" i="11"/>
  <c r="Q27" i="11"/>
  <c r="P27" i="11"/>
  <c r="O27" i="11"/>
  <c r="N27" i="11"/>
  <c r="M27" i="11"/>
  <c r="L27" i="11"/>
  <c r="K27" i="11"/>
  <c r="J27" i="11"/>
  <c r="I27" i="11"/>
  <c r="H29" i="11"/>
  <c r="H28" i="11"/>
  <c r="H27" i="11"/>
  <c r="G29" i="11"/>
  <c r="G27" i="11"/>
  <c r="G28" i="11"/>
  <c r="G31" i="11"/>
  <c r="G23" i="11"/>
  <c r="G21" i="11"/>
  <c r="G24" i="11"/>
  <c r="G22" i="11"/>
  <c r="G20" i="11"/>
  <c r="H8" i="22"/>
  <c r="I9" i="22"/>
  <c r="H9" i="22" s="1"/>
  <c r="F5" i="22"/>
  <c r="I14" i="22" l="1"/>
  <c r="I13" i="22"/>
  <c r="H13" i="22" s="1"/>
  <c r="I22" i="11"/>
  <c r="D31" i="22" s="1"/>
  <c r="F31" i="22" s="1"/>
  <c r="K22" i="11"/>
  <c r="D33" i="22" s="1"/>
  <c r="M22" i="11"/>
  <c r="D35" i="22" s="1"/>
  <c r="F35" i="22" s="1"/>
  <c r="O22" i="11"/>
  <c r="D37" i="22" s="1"/>
  <c r="F37" i="22" s="1"/>
  <c r="Q22" i="11"/>
  <c r="D39" i="22" s="1"/>
  <c r="F39" i="22" s="1"/>
  <c r="S22" i="11"/>
  <c r="F14" i="22" s="1"/>
  <c r="D41" i="22"/>
  <c r="F41" i="22" s="1"/>
  <c r="H22" i="11"/>
  <c r="D30" i="22" s="1"/>
  <c r="J22" i="11"/>
  <c r="D32" i="22" s="1"/>
  <c r="L22" i="11"/>
  <c r="D34" i="22" s="1"/>
  <c r="N22" i="11"/>
  <c r="D36" i="22" s="1"/>
  <c r="P22" i="11"/>
  <c r="D38" i="22" s="1"/>
  <c r="F38" i="22" s="1"/>
  <c r="R22" i="11"/>
  <c r="D40" i="22" s="1"/>
  <c r="F40" i="22" s="1"/>
  <c r="T22" i="11"/>
  <c r="I23" i="11"/>
  <c r="K23" i="11"/>
  <c r="M23" i="11"/>
  <c r="O23" i="11"/>
  <c r="Q23" i="11"/>
  <c r="S23" i="11"/>
  <c r="H23" i="11"/>
  <c r="I12" i="22" s="1"/>
  <c r="H12" i="22" s="1"/>
  <c r="H6" i="22"/>
  <c r="G8" i="20"/>
  <c r="F8" i="20"/>
  <c r="E8" i="20"/>
  <c r="D8" i="20"/>
  <c r="C8" i="20"/>
  <c r="C9" i="16"/>
  <c r="Q176" i="12"/>
  <c r="Q175" i="12"/>
  <c r="Q174" i="12"/>
  <c r="Q173" i="12"/>
  <c r="Q172" i="12"/>
  <c r="Q171" i="12"/>
  <c r="P170" i="12"/>
  <c r="O170" i="12"/>
  <c r="N170" i="12"/>
  <c r="M170" i="12"/>
  <c r="L170" i="12"/>
  <c r="K170" i="12"/>
  <c r="J170" i="12"/>
  <c r="I170" i="12"/>
  <c r="H170" i="12"/>
  <c r="G170" i="12"/>
  <c r="F170" i="12"/>
  <c r="E170" i="12"/>
  <c r="Q169" i="12"/>
  <c r="Q167" i="12"/>
  <c r="Q165" i="12"/>
  <c r="Q163" i="12"/>
  <c r="Q161" i="12"/>
  <c r="Q159" i="12"/>
  <c r="Q157" i="12"/>
  <c r="Q155" i="12"/>
  <c r="Q153" i="12"/>
  <c r="Q151" i="12"/>
  <c r="Q149" i="12"/>
  <c r="Q147" i="12"/>
  <c r="Q145" i="12"/>
  <c r="Q143" i="12"/>
  <c r="Q141" i="12"/>
  <c r="Q139" i="12"/>
  <c r="Q140" i="12"/>
  <c r="Q138" i="12"/>
  <c r="P137" i="12"/>
  <c r="O137" i="12"/>
  <c r="N137" i="12"/>
  <c r="M137" i="12"/>
  <c r="L137" i="12"/>
  <c r="K137" i="12"/>
  <c r="J137" i="12"/>
  <c r="I137" i="12"/>
  <c r="H137" i="12"/>
  <c r="G137" i="12"/>
  <c r="F137" i="12"/>
  <c r="E137" i="12"/>
  <c r="P136" i="12"/>
  <c r="O136" i="12"/>
  <c r="N136" i="12"/>
  <c r="M136" i="12"/>
  <c r="L136" i="12"/>
  <c r="K136" i="12"/>
  <c r="J136" i="12"/>
  <c r="I136" i="12"/>
  <c r="H136" i="12"/>
  <c r="G136" i="12"/>
  <c r="F136" i="12"/>
  <c r="Q136" i="12" s="1"/>
  <c r="E136" i="12"/>
  <c r="D136" i="12"/>
  <c r="P135" i="12"/>
  <c r="O135" i="12"/>
  <c r="N135" i="12"/>
  <c r="M135" i="12"/>
  <c r="L135" i="12"/>
  <c r="K135" i="12"/>
  <c r="J135" i="12"/>
  <c r="I135" i="12"/>
  <c r="H135" i="12"/>
  <c r="G135" i="12"/>
  <c r="F135" i="12"/>
  <c r="E135" i="12"/>
  <c r="D135" i="12"/>
  <c r="P134" i="12"/>
  <c r="O134" i="12"/>
  <c r="N134" i="12"/>
  <c r="M134" i="12"/>
  <c r="L134" i="12"/>
  <c r="K134" i="12"/>
  <c r="J134" i="12"/>
  <c r="I134" i="12"/>
  <c r="H134" i="12"/>
  <c r="G134" i="12"/>
  <c r="F134" i="12"/>
  <c r="Q134" i="12" s="1"/>
  <c r="E134" i="12"/>
  <c r="D134" i="12"/>
  <c r="P133" i="12"/>
  <c r="O133" i="12"/>
  <c r="O132" i="12" s="1"/>
  <c r="R33" i="11" s="1"/>
  <c r="N133" i="12"/>
  <c r="M133" i="12"/>
  <c r="M132" i="12" s="1"/>
  <c r="P33" i="11" s="1"/>
  <c r="L133" i="12"/>
  <c r="K133" i="12"/>
  <c r="K132" i="12" s="1"/>
  <c r="N33" i="11" s="1"/>
  <c r="J133" i="12"/>
  <c r="I133" i="12"/>
  <c r="I132" i="12" s="1"/>
  <c r="L33" i="11" s="1"/>
  <c r="H133" i="12"/>
  <c r="G133" i="12"/>
  <c r="G132" i="12" s="1"/>
  <c r="J33" i="11" s="1"/>
  <c r="F133" i="12"/>
  <c r="E133" i="12"/>
  <c r="E132" i="12" s="1"/>
  <c r="H33" i="11" s="1"/>
  <c r="D133" i="12"/>
  <c r="Q110" i="12"/>
  <c r="Q131" i="12"/>
  <c r="Q130" i="12"/>
  <c r="Q129" i="12"/>
  <c r="Q128" i="12"/>
  <c r="Q127" i="12"/>
  <c r="Q126" i="12"/>
  <c r="Q125" i="12"/>
  <c r="Q124" i="12"/>
  <c r="Q123" i="12"/>
  <c r="Q122" i="12"/>
  <c r="Q121" i="12"/>
  <c r="Q120" i="12"/>
  <c r="Q119" i="12"/>
  <c r="Q118" i="12"/>
  <c r="Q117" i="12"/>
  <c r="Q116" i="12"/>
  <c r="Q115" i="12"/>
  <c r="Q114" i="12"/>
  <c r="Q113" i="12"/>
  <c r="Q112" i="12"/>
  <c r="Q111" i="12"/>
  <c r="P108" i="12"/>
  <c r="O108" i="12"/>
  <c r="N108" i="12"/>
  <c r="M108" i="12"/>
  <c r="L108" i="12"/>
  <c r="K108" i="12"/>
  <c r="J108" i="12"/>
  <c r="I108" i="12"/>
  <c r="H108" i="12"/>
  <c r="G108" i="12"/>
  <c r="F108" i="12"/>
  <c r="E108" i="12"/>
  <c r="Q101" i="12"/>
  <c r="Q99" i="12"/>
  <c r="O95" i="12"/>
  <c r="M95" i="12"/>
  <c r="K95" i="12"/>
  <c r="I95" i="12"/>
  <c r="G95" i="12"/>
  <c r="Q107" i="12"/>
  <c r="Q106" i="12"/>
  <c r="Q105" i="12"/>
  <c r="Q104" i="12"/>
  <c r="Q103" i="12"/>
  <c r="Q102" i="12"/>
  <c r="Q100" i="12"/>
  <c r="P95" i="12"/>
  <c r="N95" i="12"/>
  <c r="L95" i="12"/>
  <c r="J95" i="12"/>
  <c r="H95" i="12"/>
  <c r="F95" i="12"/>
  <c r="Q94" i="12"/>
  <c r="Q91" i="12"/>
  <c r="Q89" i="12"/>
  <c r="Q87" i="12"/>
  <c r="Q85" i="12"/>
  <c r="Q83" i="12"/>
  <c r="Q79" i="12"/>
  <c r="Q92" i="12"/>
  <c r="Q90" i="12"/>
  <c r="Q88" i="12"/>
  <c r="Q86" i="12"/>
  <c r="Q84" i="12"/>
  <c r="Q81" i="12"/>
  <c r="P76" i="12"/>
  <c r="N76" i="12"/>
  <c r="L76" i="12"/>
  <c r="J76" i="12"/>
  <c r="H76" i="12"/>
  <c r="F76" i="12"/>
  <c r="Q75" i="12"/>
  <c r="O67" i="12"/>
  <c r="N67" i="12"/>
  <c r="M67" i="12"/>
  <c r="K67" i="12"/>
  <c r="J67" i="12"/>
  <c r="I67" i="12"/>
  <c r="G67" i="12"/>
  <c r="F67" i="12"/>
  <c r="Q70" i="12"/>
  <c r="Q69" i="12"/>
  <c r="P67" i="12"/>
  <c r="L67" i="12"/>
  <c r="H67" i="12"/>
  <c r="Q62" i="12"/>
  <c r="Q60" i="12"/>
  <c r="M58" i="12"/>
  <c r="I58" i="12"/>
  <c r="Q65" i="12"/>
  <c r="Q55" i="12"/>
  <c r="Q53" i="12"/>
  <c r="Q51" i="12"/>
  <c r="Q48" i="12"/>
  <c r="Q46" i="12"/>
  <c r="Q44" i="12"/>
  <c r="Q42" i="12"/>
  <c r="Q39" i="12"/>
  <c r="Q37" i="12"/>
  <c r="D9" i="17" s="1"/>
  <c r="Q63" i="12"/>
  <c r="Q61" i="12"/>
  <c r="Q59" i="12"/>
  <c r="D9" i="18" s="1"/>
  <c r="Q54" i="12"/>
  <c r="Q52" i="12"/>
  <c r="Q49" i="12"/>
  <c r="Q47" i="12"/>
  <c r="Q45" i="12"/>
  <c r="Q43" i="12"/>
  <c r="Q40" i="12"/>
  <c r="Q38" i="12"/>
  <c r="Q32" i="12"/>
  <c r="Q30" i="12"/>
  <c r="Q26" i="12"/>
  <c r="Q22" i="12"/>
  <c r="Q18" i="12"/>
  <c r="Q14" i="12"/>
  <c r="Q33" i="12"/>
  <c r="Q31" i="12"/>
  <c r="Q28" i="12"/>
  <c r="Q24" i="12"/>
  <c r="Q20" i="12"/>
  <c r="Q16" i="12"/>
  <c r="S18" i="11"/>
  <c r="R18" i="11"/>
  <c r="Q18" i="11"/>
  <c r="P18" i="11"/>
  <c r="O18" i="11"/>
  <c r="N18" i="11"/>
  <c r="M18" i="11"/>
  <c r="L18" i="11"/>
  <c r="K18" i="11"/>
  <c r="J18" i="11"/>
  <c r="I18" i="11"/>
  <c r="H18" i="11"/>
  <c r="T17" i="11"/>
  <c r="T15" i="11"/>
  <c r="T11" i="11"/>
  <c r="T16" i="11"/>
  <c r="T14" i="11"/>
  <c r="T12" i="11"/>
  <c r="T10" i="11"/>
  <c r="T9" i="11"/>
  <c r="T8" i="11"/>
  <c r="F12" i="22" l="1"/>
  <c r="Q135" i="12"/>
  <c r="C9" i="17"/>
  <c r="C9" i="19"/>
  <c r="M9" i="18"/>
  <c r="F132" i="12"/>
  <c r="I33" i="11" s="1"/>
  <c r="H132" i="12"/>
  <c r="K33" i="11" s="1"/>
  <c r="J132" i="12"/>
  <c r="M33" i="11" s="1"/>
  <c r="L132" i="12"/>
  <c r="O33" i="11" s="1"/>
  <c r="N132" i="12"/>
  <c r="Q33" i="11" s="1"/>
  <c r="P132" i="12"/>
  <c r="S33" i="11" s="1"/>
  <c r="M10" i="19"/>
  <c r="E9" i="19"/>
  <c r="E9" i="18"/>
  <c r="T18" i="11"/>
  <c r="Q170" i="12"/>
  <c r="Q15" i="12"/>
  <c r="Q17" i="12"/>
  <c r="Q19" i="12"/>
  <c r="Q21" i="12"/>
  <c r="Q23" i="12"/>
  <c r="Q25" i="12"/>
  <c r="Q27" i="12"/>
  <c r="Q29" i="12"/>
  <c r="Q34" i="12"/>
  <c r="Q36" i="12"/>
  <c r="E9" i="17" s="1"/>
  <c r="Q68" i="12"/>
  <c r="Q71" i="12"/>
  <c r="Q72" i="12"/>
  <c r="Q73" i="12"/>
  <c r="Q74" i="12"/>
  <c r="Q77" i="12"/>
  <c r="G76" i="12"/>
  <c r="I76" i="12"/>
  <c r="K76" i="12"/>
  <c r="M76" i="12"/>
  <c r="O76" i="12"/>
  <c r="Q78" i="12"/>
  <c r="Q80" i="12"/>
  <c r="Q82" i="12"/>
  <c r="Q96" i="12"/>
  <c r="Q98" i="12"/>
  <c r="Q142" i="12"/>
  <c r="Q144" i="12"/>
  <c r="Q146" i="12"/>
  <c r="Q148" i="12"/>
  <c r="Q150" i="12"/>
  <c r="Q152" i="12"/>
  <c r="Q154" i="12"/>
  <c r="Q156" i="12"/>
  <c r="Q158" i="12"/>
  <c r="Q160" i="12"/>
  <c r="Q162" i="12"/>
  <c r="Q164" i="12"/>
  <c r="Q166" i="12"/>
  <c r="Q168" i="12"/>
  <c r="Q137" i="12"/>
  <c r="Q93" i="12"/>
  <c r="Q133" i="12"/>
  <c r="Q132" i="12" s="1"/>
  <c r="T33" i="11" s="1"/>
  <c r="Q109" i="12"/>
  <c r="Q108" i="12" s="1"/>
  <c r="E9" i="20" s="1"/>
  <c r="F9" i="12"/>
  <c r="H9" i="12"/>
  <c r="J9" i="12"/>
  <c r="L9" i="12"/>
  <c r="N9" i="12"/>
  <c r="P9" i="12"/>
  <c r="Q12" i="12"/>
  <c r="Q64" i="12"/>
  <c r="Q97" i="12"/>
  <c r="Q95" i="12" s="1"/>
  <c r="E95" i="12"/>
  <c r="Q13" i="12"/>
  <c r="E76" i="12"/>
  <c r="Q76" i="12"/>
  <c r="Q11" i="12"/>
  <c r="E9" i="16" s="1"/>
  <c r="F58" i="12"/>
  <c r="H58" i="12"/>
  <c r="J58" i="12"/>
  <c r="L58" i="12"/>
  <c r="N58" i="12"/>
  <c r="P58" i="12"/>
  <c r="E67" i="12"/>
  <c r="Q67" i="12"/>
  <c r="G58" i="12"/>
  <c r="K58" i="12"/>
  <c r="O58" i="12"/>
  <c r="Q50" i="12"/>
  <c r="Q35" i="12" s="1"/>
  <c r="Q66" i="12"/>
  <c r="Q58" i="12" s="1"/>
  <c r="E58" i="12"/>
  <c r="Q41" i="12"/>
  <c r="O35" i="12"/>
  <c r="Q57" i="12"/>
  <c r="Q10" i="12"/>
  <c r="M9" i="16" s="1"/>
  <c r="Q56" i="12"/>
  <c r="K35" i="12"/>
  <c r="G35" i="12"/>
  <c r="I35" i="12"/>
  <c r="M35" i="12"/>
  <c r="H35" i="12"/>
  <c r="J35" i="12"/>
  <c r="L35" i="12"/>
  <c r="N35" i="12"/>
  <c r="P35" i="12"/>
  <c r="F35" i="12"/>
  <c r="E35" i="12"/>
  <c r="G9" i="12"/>
  <c r="G178" i="12" s="1"/>
  <c r="G177" i="12" s="1"/>
  <c r="I9" i="12"/>
  <c r="I178" i="12" s="1"/>
  <c r="I177" i="12" s="1"/>
  <c r="K9" i="12"/>
  <c r="K178" i="12" s="1"/>
  <c r="K177" i="12" s="1"/>
  <c r="M9" i="12"/>
  <c r="M178" i="12" s="1"/>
  <c r="M177" i="12" s="1"/>
  <c r="O9" i="12"/>
  <c r="O178" i="12" s="1"/>
  <c r="O177" i="12" s="1"/>
  <c r="E9" i="12"/>
  <c r="Q9" i="12"/>
  <c r="C4" i="12"/>
  <c r="R4" i="12"/>
  <c r="C4" i="11"/>
  <c r="C9" i="18" l="1"/>
  <c r="M10" i="17"/>
  <c r="M10" i="18"/>
  <c r="F9" i="20"/>
  <c r="G9" i="20"/>
  <c r="D9" i="20"/>
  <c r="M9" i="19"/>
  <c r="D9" i="19"/>
  <c r="M17" i="8"/>
  <c r="M11" i="19"/>
  <c r="M16" i="8"/>
  <c r="L12" i="18"/>
  <c r="M12" i="18" s="1"/>
  <c r="M15" i="8"/>
  <c r="M11" i="17"/>
  <c r="M9" i="17"/>
  <c r="D9" i="16"/>
  <c r="M10" i="16"/>
  <c r="M14" i="8"/>
  <c r="L12" i="16"/>
  <c r="M12" i="16" s="1"/>
  <c r="F9" i="19"/>
  <c r="G9" i="19" s="1"/>
  <c r="P178" i="12"/>
  <c r="P177" i="12" s="1"/>
  <c r="L178" i="12"/>
  <c r="L177" i="12" s="1"/>
  <c r="H178" i="12"/>
  <c r="H177" i="12" s="1"/>
  <c r="N178" i="12"/>
  <c r="N177" i="12" s="1"/>
  <c r="J178" i="12"/>
  <c r="J177" i="12" s="1"/>
  <c r="F178" i="12"/>
  <c r="F177" i="12" s="1"/>
  <c r="E178" i="12"/>
  <c r="E177" i="12" s="1"/>
  <c r="E4" i="12" s="1"/>
  <c r="H4" i="11"/>
  <c r="Q178" i="12"/>
  <c r="Q177" i="12" s="1"/>
  <c r="M25" i="8" s="1"/>
  <c r="F9" i="18" l="1"/>
  <c r="G9" i="18" s="1"/>
  <c r="M11" i="18"/>
  <c r="L12" i="17"/>
  <c r="M12" i="17" s="1"/>
  <c r="F9" i="17"/>
  <c r="G9" i="17" s="1"/>
  <c r="L12" i="19"/>
  <c r="M12" i="19" s="1"/>
  <c r="C9" i="20"/>
  <c r="L13" i="20"/>
  <c r="M8" i="20" s="1"/>
  <c r="M11" i="16"/>
  <c r="F9" i="16"/>
  <c r="G9" i="16" s="1"/>
  <c r="M13" i="8"/>
  <c r="M21" i="8"/>
  <c r="M19" i="8"/>
  <c r="M22" i="8"/>
  <c r="M20" i="8"/>
  <c r="M18" i="8"/>
  <c r="M8" i="8"/>
  <c r="M11" i="8"/>
  <c r="M12" i="8"/>
  <c r="M10" i="8"/>
  <c r="M9" i="8"/>
  <c r="M24" i="8"/>
  <c r="F9" i="8"/>
  <c r="L23" i="8"/>
  <c r="L26" i="8" s="1"/>
  <c r="M26" i="8" s="1"/>
  <c r="D9" i="8"/>
  <c r="M11" i="20" l="1"/>
  <c r="M10" i="20"/>
  <c r="M9" i="20"/>
  <c r="M12" i="20"/>
  <c r="E9" i="8"/>
  <c r="G9" i="8" s="1"/>
  <c r="M23" i="8"/>
  <c r="E13" i="22" l="1"/>
  <c r="E12" i="22"/>
  <c r="F32" i="22"/>
  <c r="F30" i="22"/>
  <c r="F33" i="22"/>
  <c r="F34" i="22"/>
  <c r="F36" i="22"/>
  <c r="F9" i="22" l="1"/>
  <c r="E9" i="22" s="1"/>
</calcChain>
</file>

<file path=xl/sharedStrings.xml><?xml version="1.0" encoding="utf-8"?>
<sst xmlns="http://schemas.openxmlformats.org/spreadsheetml/2006/main" count="446" uniqueCount="225">
  <si>
    <r>
      <t xml:space="preserve">TERMS OF USE </t>
    </r>
    <r>
      <rPr>
        <sz val="14"/>
        <color theme="0"/>
        <rFont val="Calibri"/>
        <family val="2"/>
        <charset val="162"/>
        <scheme val="minor"/>
      </rPr>
      <t>(End User License Aggrement)</t>
    </r>
  </si>
  <si>
    <r>
      <t xml:space="preserve">This End-User License Agreement is a legal agreement between you and </t>
    </r>
    <r>
      <rPr>
        <b/>
        <sz val="11"/>
        <color theme="1"/>
        <rFont val="Calibri"/>
        <family val="2"/>
        <charset val="162"/>
        <scheme val="minor"/>
      </rPr>
      <t>someka.net</t>
    </r>
    <r>
      <rPr>
        <sz val="11"/>
        <color theme="1"/>
        <rFont val="Calibri"/>
        <family val="2"/>
        <charset val="162"/>
        <scheme val="minor"/>
      </rPr>
      <t xml:space="preserve"> that covers all Microsoft Excel templates, spreadsheets or software built by </t>
    </r>
    <r>
      <rPr>
        <b/>
        <sz val="11"/>
        <color theme="1"/>
        <rFont val="Calibri"/>
        <family val="2"/>
        <charset val="162"/>
        <scheme val="minor"/>
      </rPr>
      <t>someka.net</t>
    </r>
    <r>
      <rPr>
        <sz val="11"/>
        <color theme="1"/>
        <rFont val="Calibri"/>
        <family val="2"/>
        <charset val="162"/>
        <scheme val="minor"/>
      </rPr>
      <t>.</t>
    </r>
  </si>
  <si>
    <t>By downloading, copying, accessing or otherwise using any of these templates, you agree to abide by the following terms:</t>
  </si>
  <si>
    <r>
      <t xml:space="preserve">* You may </t>
    </r>
    <r>
      <rPr>
        <b/>
        <sz val="11"/>
        <color theme="1"/>
        <rFont val="Calibri"/>
        <family val="2"/>
        <charset val="162"/>
        <scheme val="minor"/>
      </rPr>
      <t>NOT</t>
    </r>
    <r>
      <rPr>
        <sz val="11"/>
        <color theme="1"/>
        <rFont val="Calibri"/>
        <family val="2"/>
        <charset val="162"/>
        <scheme val="minor"/>
      </rPr>
      <t xml:space="preserve"> sell, resell, license, rent, lease, lend or otherwise transfer for value without written permission of someka.net
* You may </t>
    </r>
    <r>
      <rPr>
        <b/>
        <sz val="11"/>
        <color theme="1"/>
        <rFont val="Calibri"/>
        <family val="2"/>
        <charset val="162"/>
        <scheme val="minor"/>
      </rPr>
      <t>NOT</t>
    </r>
    <r>
      <rPr>
        <sz val="11"/>
        <color theme="1"/>
        <rFont val="Calibri"/>
        <family val="2"/>
        <charset val="162"/>
        <scheme val="minor"/>
      </rPr>
      <t xml:space="preserve"> remove or alter any someka.net logo, trademark, copyright, disclaimer, brand, terms of use, attribution, or other proprietary notices or marks within the template.
* You may </t>
    </r>
    <r>
      <rPr>
        <b/>
        <sz val="11"/>
        <color theme="1"/>
        <rFont val="Calibri"/>
        <family val="2"/>
        <charset val="162"/>
        <scheme val="minor"/>
      </rPr>
      <t>NOT</t>
    </r>
    <r>
      <rPr>
        <sz val="11"/>
        <color theme="1"/>
        <rFont val="Calibri"/>
        <family val="2"/>
        <charset val="162"/>
        <scheme val="minor"/>
      </rPr>
      <t xml:space="preserve"> distribute, publish to an online gallery, host on a website, or place on any server in a way that makes it available to the general public.</t>
    </r>
  </si>
  <si>
    <t>RESERVATION OF RIGHTS</t>
  </si>
  <si>
    <t>CONTACT</t>
  </si>
  <si>
    <r>
      <t xml:space="preserve">For other Excel templates, </t>
    </r>
    <r>
      <rPr>
        <b/>
        <sz val="10"/>
        <color theme="0"/>
        <rFont val="Calibri"/>
        <family val="2"/>
        <charset val="162"/>
        <scheme val="minor"/>
      </rPr>
      <t>click →</t>
    </r>
    <r>
      <rPr>
        <sz val="10"/>
        <color theme="0"/>
        <rFont val="Calibri"/>
        <family val="2"/>
        <charset val="162"/>
        <scheme val="minor"/>
      </rPr>
      <t xml:space="preserve">
</t>
    </r>
    <r>
      <rPr>
        <i/>
        <sz val="10"/>
        <color theme="0"/>
        <rFont val="Calibri"/>
        <family val="2"/>
        <charset val="162"/>
        <scheme val="minor"/>
      </rPr>
      <t>For customization needs, email to: info@someka.net</t>
    </r>
  </si>
  <si>
    <t>DISPREPTION</t>
  </si>
  <si>
    <t>EXPENSE ITEM</t>
  </si>
  <si>
    <t>ACTUAL</t>
  </si>
  <si>
    <t>:</t>
  </si>
  <si>
    <t>INCOME ITEM</t>
  </si>
  <si>
    <t>INCOME</t>
  </si>
  <si>
    <t>EXPENSE</t>
  </si>
  <si>
    <t>EXPENSE ITEMS</t>
  </si>
  <si>
    <t>TOTAL STATEMENT</t>
  </si>
  <si>
    <t>TOTAL</t>
  </si>
  <si>
    <t>%</t>
  </si>
  <si>
    <t>Total:</t>
  </si>
  <si>
    <r>
      <rPr>
        <sz val="12"/>
        <color theme="0"/>
        <rFont val="Calibri"/>
        <family val="2"/>
        <charset val="162"/>
        <scheme val="minor"/>
      </rPr>
      <t>ONE MONTH BUDGET</t>
    </r>
    <r>
      <rPr>
        <b/>
        <sz val="14"/>
        <color theme="0"/>
        <rFont val="Calibri"/>
        <family val="2"/>
        <charset val="162"/>
        <scheme val="minor"/>
      </rPr>
      <t xml:space="preserve">
</t>
    </r>
    <r>
      <rPr>
        <b/>
        <sz val="16"/>
        <color theme="0"/>
        <rFont val="Calibri"/>
        <family val="2"/>
        <charset val="162"/>
        <scheme val="minor"/>
      </rPr>
      <t>INCOME</t>
    </r>
  </si>
  <si>
    <r>
      <rPr>
        <sz val="12"/>
        <color theme="0"/>
        <rFont val="Calibri"/>
        <family val="2"/>
        <charset val="162"/>
        <scheme val="minor"/>
      </rPr>
      <t>ONE MONTH BUDGET</t>
    </r>
    <r>
      <rPr>
        <b/>
        <sz val="14"/>
        <color theme="0"/>
        <rFont val="Calibri"/>
        <family val="2"/>
        <charset val="162"/>
        <scheme val="minor"/>
      </rPr>
      <t xml:space="preserve">
</t>
    </r>
    <r>
      <rPr>
        <b/>
        <sz val="16"/>
        <color theme="0"/>
        <rFont val="Calibri"/>
        <family val="2"/>
        <charset val="162"/>
        <scheme val="minor"/>
      </rPr>
      <t>EXPENSE</t>
    </r>
  </si>
  <si>
    <t>ROOM DEPARTMENT</t>
  </si>
  <si>
    <t>F &amp; B DEPARTMENT</t>
  </si>
  <si>
    <t>SPA DEPARTMENT</t>
  </si>
  <si>
    <t>OTHER OPERATED</t>
  </si>
  <si>
    <t>OTHER INCOME</t>
  </si>
  <si>
    <t>TOTAL REVENEU</t>
  </si>
  <si>
    <t>A &amp; G EXPENSES</t>
  </si>
  <si>
    <t>H.R EXPENSES</t>
  </si>
  <si>
    <t>S &amp; M EXPENSES</t>
  </si>
  <si>
    <t>ENERGY COST</t>
  </si>
  <si>
    <t>R &amp; M EXPENSES</t>
  </si>
  <si>
    <t>G.O.P</t>
  </si>
  <si>
    <t>NON OPER. EXP.</t>
  </si>
  <si>
    <t>INCOME TAX</t>
  </si>
  <si>
    <t>NET PROFIT</t>
  </si>
  <si>
    <t>Room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</si>
  <si>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</si>
  <si>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</si>
  <si>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</si>
  <si>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</si>
  <si>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</si>
  <si>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</si>
  <si>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</si>
  <si>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</si>
  <si>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</si>
  <si>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</si>
  <si>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NOVEMEBER</t>
  </si>
  <si>
    <t>DECEMBER</t>
  </si>
  <si>
    <t>YEAR</t>
  </si>
  <si>
    <t>Food &amp; Beverage</t>
  </si>
  <si>
    <t>Spa &amp; Health Club</t>
  </si>
  <si>
    <t>Other Operated Department</t>
  </si>
  <si>
    <t>Other Income</t>
  </si>
  <si>
    <t>TOTAL REVENUE</t>
  </si>
  <si>
    <t>COMBINED REVENUE</t>
  </si>
  <si>
    <t>ROOM EXPENSES</t>
  </si>
  <si>
    <t>NOVEMBER</t>
  </si>
  <si>
    <t>F &amp; B EXPENSES</t>
  </si>
  <si>
    <t>SPA EXPENSES</t>
  </si>
  <si>
    <t>OTHER EXPENSES</t>
  </si>
  <si>
    <t>FOOD &amp; BEVERAGE EXPENSES</t>
  </si>
  <si>
    <t>G,O,P</t>
  </si>
  <si>
    <t>NON OPERATING</t>
  </si>
  <si>
    <t>SPA &amp; HEALTH CLUB EXPENSES</t>
  </si>
  <si>
    <t>ADMINISTRATIVE &amp; GENERAL EXPENSES</t>
  </si>
  <si>
    <t>HUMAN RESOURCES EXPENSES</t>
  </si>
  <si>
    <t>SALES &amp; MARKETING EXPENSES</t>
  </si>
  <si>
    <t>REPAIR &amp; MAINTENANCE</t>
  </si>
  <si>
    <t>NON OPERATING EXPENSES</t>
  </si>
  <si>
    <t>CORPORATE TAX</t>
  </si>
  <si>
    <t>ROOM REVENUE</t>
  </si>
  <si>
    <t>PAYROLL EXPENSES</t>
  </si>
  <si>
    <t>PROVISION</t>
  </si>
  <si>
    <t>REVENUE</t>
  </si>
  <si>
    <t>PAYROLL</t>
  </si>
  <si>
    <t>COST OF SOLD</t>
  </si>
  <si>
    <t>F &amp; B REVENUE</t>
  </si>
  <si>
    <t>SPA REVENUE</t>
  </si>
  <si>
    <t>O.O.D REVENUE</t>
  </si>
  <si>
    <t>S &amp; M EXEPENSES</t>
  </si>
  <si>
    <t>Payroll</t>
  </si>
  <si>
    <t>Povision for Operating Equipment</t>
  </si>
  <si>
    <t>Guest Supplies</t>
  </si>
  <si>
    <t>Guest Supplies Aminities</t>
  </si>
  <si>
    <t>Guest Supplies Stationary</t>
  </si>
  <si>
    <t>Guest Supplies F &amp; B</t>
  </si>
  <si>
    <t>Guest Transporation</t>
  </si>
  <si>
    <t>Executive Lounge</t>
  </si>
  <si>
    <t>Flower &amp; Decorations</t>
  </si>
  <si>
    <t>TV Movie Subscriptions</t>
  </si>
  <si>
    <t>News Paper Subscriptions</t>
  </si>
  <si>
    <t>Signage Taxes</t>
  </si>
  <si>
    <t>Travel Agents Commission</t>
  </si>
  <si>
    <t>Reservation Expenses</t>
  </si>
  <si>
    <t>Music &amp; Entertainment</t>
  </si>
  <si>
    <t>Cleaning &amp; Chemical Supplies</t>
  </si>
  <si>
    <t>Laundry Linen</t>
  </si>
  <si>
    <t>Cleaning Sanitations</t>
  </si>
  <si>
    <t>Cleaning Outside</t>
  </si>
  <si>
    <t>Printing &amp; Stationary</t>
  </si>
  <si>
    <t>Telephone &amp; Fax</t>
  </si>
  <si>
    <t>Courier &amp; Postage</t>
  </si>
  <si>
    <t>Uniforms Laundry</t>
  </si>
  <si>
    <t>Travel &amp; Entertainments</t>
  </si>
  <si>
    <t>Miscellaneous</t>
  </si>
  <si>
    <t>Direct Cost</t>
  </si>
  <si>
    <t>Provision for Operating Equipments</t>
  </si>
  <si>
    <t>Linen Laudry</t>
  </si>
  <si>
    <t>Food &amp; Beverage Testing</t>
  </si>
  <si>
    <t>Menu &amp; Beverage List</t>
  </si>
  <si>
    <t>Rental Equipment</t>
  </si>
  <si>
    <t>Gas LPG</t>
  </si>
  <si>
    <t>Kitchen Fuel</t>
  </si>
  <si>
    <t>Cleaning Supplies</t>
  </si>
  <si>
    <t>Travel &amp; Entertainment</t>
  </si>
  <si>
    <t>Inventory Short/Over</t>
  </si>
  <si>
    <t>Lost &amp; Damage</t>
  </si>
  <si>
    <t>Commissions</t>
  </si>
  <si>
    <t>Provision for Operating Equipment</t>
  </si>
  <si>
    <t>Linen Laundry</t>
  </si>
  <si>
    <t>Printing &amp; Stationery</t>
  </si>
  <si>
    <t>Laundry Uniforms</t>
  </si>
  <si>
    <t>Cost of Laundy</t>
  </si>
  <si>
    <t>Laundry Supplies</t>
  </si>
  <si>
    <t>Provision for Bad Debt</t>
  </si>
  <si>
    <t>Bank Charges</t>
  </si>
  <si>
    <t>Credit Card Commission</t>
  </si>
  <si>
    <t>Insurance</t>
  </si>
  <si>
    <t>Legal &amp; Permits</t>
  </si>
  <si>
    <t>Consultant Fees</t>
  </si>
  <si>
    <t>Travel &amp; Entertaiment</t>
  </si>
  <si>
    <t>Data Processing</t>
  </si>
  <si>
    <t>Cashier Short/Over</t>
  </si>
  <si>
    <t>Storage Expenses</t>
  </si>
  <si>
    <t>Donations</t>
  </si>
  <si>
    <t>Employee Relation</t>
  </si>
  <si>
    <t>Sport Activities</t>
  </si>
  <si>
    <t>Training Development</t>
  </si>
  <si>
    <t>Telephone &amp; Telex</t>
  </si>
  <si>
    <t>Recruitment Expenses</t>
  </si>
  <si>
    <t>Advertising</t>
  </si>
  <si>
    <t>News Letter Image</t>
  </si>
  <si>
    <t>Brouchure &amp; Literatures</t>
  </si>
  <si>
    <t>Give Away</t>
  </si>
  <si>
    <t>Familiarization Expenses</t>
  </si>
  <si>
    <t>Priority Expenses</t>
  </si>
  <si>
    <t>Special Event</t>
  </si>
  <si>
    <t>Special Promotion</t>
  </si>
  <si>
    <t>Sales Call Local</t>
  </si>
  <si>
    <t>Travel Expenses Domestic</t>
  </si>
  <si>
    <t>Travel Expenses Overseas</t>
  </si>
  <si>
    <t>Trade Promotion</t>
  </si>
  <si>
    <t>Sales Representative</t>
  </si>
  <si>
    <t>Dues &amp; Subscriptions</t>
  </si>
  <si>
    <t>License &amp; Signboard</t>
  </si>
  <si>
    <t>Building</t>
  </si>
  <si>
    <t>Elevator</t>
  </si>
  <si>
    <t>Air Conditioning &amp; Refrigerator</t>
  </si>
  <si>
    <t>Computer &amp; Sofwares</t>
  </si>
  <si>
    <t>Kitchen Equipment</t>
  </si>
  <si>
    <t>Fire &amp; Safety</t>
  </si>
  <si>
    <t>Engineering Tools</t>
  </si>
  <si>
    <t>Ground &amp; Landscaping</t>
  </si>
  <si>
    <t>Office Equipment</t>
  </si>
  <si>
    <t>Communication Equipment</t>
  </si>
  <si>
    <t>Room Key System</t>
  </si>
  <si>
    <t>HK &amp; Laundry Equipment</t>
  </si>
  <si>
    <t>Audio &amp; Video</t>
  </si>
  <si>
    <t>Vehicles</t>
  </si>
  <si>
    <t>Gasoline</t>
  </si>
  <si>
    <t>Bulbs Supplies</t>
  </si>
  <si>
    <t>Garbage Removal</t>
  </si>
  <si>
    <t>Indoor Plant Cost</t>
  </si>
  <si>
    <t>Pest Control</t>
  </si>
  <si>
    <t>Engineering Supplies</t>
  </si>
  <si>
    <t>Swimming Pool</t>
  </si>
  <si>
    <t>Water &amp; Plumbing</t>
  </si>
  <si>
    <t>Uniform Laundry</t>
  </si>
  <si>
    <t>Property Taxes</t>
  </si>
  <si>
    <t>Interest Loans</t>
  </si>
  <si>
    <t>Amortizations</t>
  </si>
  <si>
    <t>Depreciataions</t>
  </si>
  <si>
    <t>Others</t>
  </si>
  <si>
    <r>
      <t xml:space="preserve">All title and copyrights in and to the Template, and any copies of the Template, are </t>
    </r>
    <r>
      <rPr>
        <b/>
        <u/>
        <sz val="11"/>
        <color theme="1"/>
        <rFont val="Calibri"/>
        <family val="2"/>
        <charset val="162"/>
        <scheme val="minor"/>
      </rPr>
      <t>owned by SPHM</t>
    </r>
    <r>
      <rPr>
        <sz val="11"/>
        <color theme="1"/>
        <rFont val="Calibri"/>
        <family val="2"/>
        <charset val="162"/>
        <scheme val="minor"/>
      </rPr>
      <t xml:space="preserve">. All rights not expressly granted are reserved by someka.net. 
</t>
    </r>
    <r>
      <rPr>
        <u/>
        <sz val="11"/>
        <color theme="1"/>
        <rFont val="Calibri"/>
        <family val="2"/>
        <charset val="162"/>
        <scheme val="minor"/>
      </rPr>
      <t>Use of any Template for any purpose other than expressly permitted in this EULA is prohibited, and may result in severe civil and criminal penalties.</t>
    </r>
  </si>
  <si>
    <t>April</t>
  </si>
  <si>
    <t xml:space="preserve">  Month</t>
  </si>
  <si>
    <t>March</t>
  </si>
  <si>
    <t xml:space="preserve">  Revenues</t>
  </si>
  <si>
    <t>Year-to-Date</t>
  </si>
  <si>
    <t xml:space="preserve">  Rooms</t>
  </si>
  <si>
    <t xml:space="preserve">  Food &amp; Beverage</t>
  </si>
  <si>
    <t xml:space="preserve">  Other</t>
  </si>
  <si>
    <t xml:space="preserve">  Total</t>
  </si>
  <si>
    <t xml:space="preserve">  Average Ratios</t>
  </si>
  <si>
    <t xml:space="preserve">  ADR</t>
  </si>
  <si>
    <t xml:space="preserve">  RevPAR</t>
  </si>
  <si>
    <t xml:space="preserve">  Occupancy Rate</t>
  </si>
  <si>
    <t>December</t>
  </si>
  <si>
    <t>STATISTIC</t>
  </si>
  <si>
    <t>ROOM AVAILABLE</t>
  </si>
  <si>
    <t>ROOM SOLD</t>
  </si>
  <si>
    <t>% OCCUPANCY</t>
  </si>
  <si>
    <t>RevPAR</t>
  </si>
  <si>
    <t>ARR</t>
  </si>
  <si>
    <t>January</t>
  </si>
  <si>
    <t>February</t>
  </si>
  <si>
    <t>May</t>
  </si>
  <si>
    <t>June</t>
  </si>
  <si>
    <t>July</t>
  </si>
  <si>
    <t>August</t>
  </si>
  <si>
    <t>September</t>
  </si>
  <si>
    <t>October</t>
  </si>
  <si>
    <t>November</t>
  </si>
  <si>
    <t xml:space="preserve">  Average Monthly Occupancy</t>
  </si>
  <si>
    <t>RENENUE</t>
  </si>
  <si>
    <t>ROOM</t>
  </si>
  <si>
    <t>FOOD &amp; BEVERAGE</t>
  </si>
  <si>
    <t>OTHERS</t>
  </si>
  <si>
    <t>REVENU EXPENSES</t>
  </si>
  <si>
    <t xml:space="preserve">REVENU </t>
  </si>
  <si>
    <t>EXPENSES</t>
  </si>
  <si>
    <t>Total</t>
  </si>
  <si>
    <r>
      <t xml:space="preserve">For more information and specific permissions for your case, please contact us at: </t>
    </r>
    <r>
      <rPr>
        <i/>
        <sz val="11"/>
        <color theme="1"/>
        <rFont val="Calibri"/>
        <family val="2"/>
        <charset val="162"/>
        <scheme val="minor"/>
      </rPr>
      <t>sphm.hospitality@gmail.com</t>
    </r>
  </si>
  <si>
    <t>2019 © SPHM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</si>
</sst>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164" formatCode="_-[$$-409]* #,##0.00_ ;_-[$$-409]* \-#,##0.00\ ;_-[$$-409]* &quot;-&quot;??_ ;_-@_ "/>
    <numFmt numFmtId="165" formatCode="[$$-409]#,##0.00_ ;[Red]\-[$$-409]#,##0.00\ "/>
    <numFmt numFmtId="166" formatCode="[$$-409]#,##0.00"/>
    <numFmt numFmtId="167" formatCode="[$$-409]#,##0.00_ ;\-[$$-409]#,##0.00\ "/>
    <numFmt numFmtId="168" formatCode="0.0%"/>
    <numFmt numFmtId="169" formatCode="_(&quot;$&quot;* #,##0.00_);_(&quot;$&quot;* \(#,##0.00\);_(&quot;$&quot;* &quot;-&quot;??_);_(@_)"/>
  </numFmts>
  <fonts count="35" x14ac:knownFonts="1"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8"/>
      <color theme="0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sz val="16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sz val="10"/>
      <color theme="0"/>
      <name val="Calibri"/>
      <family val="2"/>
      <charset val="162"/>
      <scheme val="minor"/>
    </font>
    <font>
      <u/>
      <sz val="11"/>
      <color theme="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i/>
      <sz val="10"/>
      <color theme="0"/>
      <name val="Calibri"/>
      <family val="2"/>
      <charset val="162"/>
      <scheme val="minor"/>
    </font>
    <font>
      <sz val="9"/>
      <color theme="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9" tint="-0.499984740745262"/>
      <name val="Calibri"/>
      <family val="2"/>
      <charset val="162"/>
      <scheme val="minor"/>
    </font>
    <font>
      <b/>
      <sz val="11"/>
      <color theme="9" tint="-0.49998474074526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8" tint="-0.499984740745262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sz val="14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sz val="11"/>
      <color theme="1"/>
      <name val="Calibri"/>
      <family val="2"/>
      <scheme val="minor"/>
    </font>
    <font>
      <sz val="10"/>
      <color theme="6" tint="-0.249977111117893"/>
      <name val="Arial"/>
      <family val="2"/>
      <charset val="162"/>
    </font>
    <font>
      <sz val="11"/>
      <color theme="1"/>
      <name val="Times New Roman"/>
      <family val="1"/>
      <charset val="162"/>
    </font>
    <font>
      <sz val="11"/>
      <color rgb="FF0070C0"/>
      <name val="Calibri"/>
      <family val="2"/>
      <charset val="162"/>
      <scheme val="minor"/>
    </font>
    <font>
      <sz val="11"/>
      <color theme="0" tint="-4.9989318521683403E-2"/>
      <name val="Calibri"/>
      <family val="2"/>
      <charset val="162"/>
      <scheme val="minor"/>
    </font>
    <font>
      <b/>
      <sz val="16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BFAF7"/>
        <bgColor indexed="64"/>
      </patternFill>
    </fill>
    <fill>
      <patternFill patternType="solid">
        <fgColor rgb="FFFAFBF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thin">
        <color indexed="64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 style="thin">
        <color indexed="64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theme="8" tint="-0.499984740745262"/>
      </right>
      <top style="medium">
        <color indexed="64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indexed="64"/>
      </top>
      <bottom style="thin">
        <color indexed="64"/>
      </bottom>
      <diagonal/>
    </border>
    <border>
      <left style="medium">
        <color theme="8" tint="-0.49998474074526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9" tint="-0.499984740745262"/>
      </top>
      <bottom style="medium">
        <color indexed="64"/>
      </bottom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indexed="64"/>
      </bottom>
      <diagonal/>
    </border>
    <border>
      <left style="medium">
        <color theme="8" tint="-0.499984740745262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/>
    <xf numFmtId="41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9" fillId="0" borderId="0"/>
    <xf numFmtId="169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259">
    <xf numFmtId="0" fontId="0" fillId="0" borderId="0" xfId="0"/>
    <xf numFmtId="0" fontId="3" fillId="3" borderId="6" xfId="0" applyFont="1" applyFill="1" applyBorder="1" applyAlignment="1">
      <alignment horizontal="left" vertical="center" indent="1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0" fillId="0" borderId="1" xfId="0" applyFill="1" applyBorder="1" applyAlignment="1">
      <alignment horizontal="left" vertical="center" indent="1"/>
    </xf>
    <xf numFmtId="0" fontId="0" fillId="0" borderId="5" xfId="0" applyFill="1" applyBorder="1" applyAlignment="1">
      <alignment horizontal="left" vertical="center" indent="1"/>
    </xf>
    <xf numFmtId="0" fontId="0" fillId="0" borderId="7" xfId="0" applyFill="1" applyBorder="1" applyAlignment="1">
      <alignment horizontal="left" vertical="center" indent="1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0" borderId="2" xfId="0" applyFill="1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0" fillId="0" borderId="3" xfId="0" applyFill="1" applyBorder="1" applyAlignment="1">
      <alignment horizontal="left" indent="1"/>
    </xf>
    <xf numFmtId="0" fontId="2" fillId="0" borderId="2" xfId="0" applyFont="1" applyFill="1" applyBorder="1" applyAlignment="1">
      <alignment horizontal="left" indent="1"/>
    </xf>
    <xf numFmtId="0" fontId="0" fillId="0" borderId="4" xfId="0" applyFill="1" applyBorder="1" applyAlignment="1">
      <alignment horizontal="left" indent="1"/>
    </xf>
    <xf numFmtId="0" fontId="0" fillId="0" borderId="8" xfId="0" applyFill="1" applyBorder="1" applyAlignment="1">
      <alignment horizontal="left" indent="1"/>
    </xf>
    <xf numFmtId="0" fontId="0" fillId="0" borderId="9" xfId="0" applyFill="1" applyBorder="1" applyAlignment="1">
      <alignment horizontal="left" indent="1"/>
    </xf>
    <xf numFmtId="0" fontId="0" fillId="2" borderId="8" xfId="0" applyFill="1" applyBorder="1"/>
    <xf numFmtId="0" fontId="0" fillId="4" borderId="0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 vertical="center" indent="1"/>
    </xf>
    <xf numFmtId="0" fontId="11" fillId="2" borderId="8" xfId="1" applyFont="1" applyFill="1" applyBorder="1" applyAlignment="1">
      <alignment horizontal="left" vertical="center"/>
    </xf>
    <xf numFmtId="0" fontId="0" fillId="4" borderId="10" xfId="0" applyFill="1" applyBorder="1" applyAlignment="1">
      <alignment vertical="center"/>
    </xf>
    <xf numFmtId="164" fontId="0" fillId="4" borderId="0" xfId="0" applyNumberFormat="1" applyFill="1" applyAlignment="1">
      <alignment vertical="center"/>
    </xf>
    <xf numFmtId="0" fontId="0" fillId="9" borderId="5" xfId="0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0" fillId="9" borderId="0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9" borderId="8" xfId="0" applyFill="1" applyBorder="1" applyAlignment="1">
      <alignment vertical="center"/>
    </xf>
    <xf numFmtId="0" fontId="0" fillId="9" borderId="9" xfId="0" applyFill="1" applyBorder="1" applyAlignment="1">
      <alignment vertical="center"/>
    </xf>
    <xf numFmtId="0" fontId="10" fillId="5" borderId="6" xfId="0" applyFont="1" applyFill="1" applyBorder="1" applyAlignment="1">
      <alignment horizontal="right" vertical="center" wrapText="1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8" borderId="6" xfId="0" applyFill="1" applyBorder="1" applyAlignment="1">
      <alignment vertical="center"/>
    </xf>
    <xf numFmtId="0" fontId="17" fillId="8" borderId="10" xfId="0" applyFont="1" applyFill="1" applyBorder="1" applyAlignment="1">
      <alignment vertical="center"/>
    </xf>
    <xf numFmtId="166" fontId="17" fillId="8" borderId="10" xfId="0" applyNumberFormat="1" applyFont="1" applyFill="1" applyBorder="1" applyAlignment="1">
      <alignment horizontal="right" vertical="center" indent="1"/>
    </xf>
    <xf numFmtId="167" fontId="17" fillId="8" borderId="11" xfId="0" applyNumberFormat="1" applyFont="1" applyFill="1" applyBorder="1" applyAlignment="1">
      <alignment horizontal="center" vertical="center"/>
    </xf>
    <xf numFmtId="0" fontId="0" fillId="10" borderId="2" xfId="0" applyFill="1" applyBorder="1" applyAlignment="1">
      <alignment vertical="center"/>
    </xf>
    <xf numFmtId="0" fontId="0" fillId="10" borderId="0" xfId="0" applyFill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21" fillId="10" borderId="0" xfId="0" applyFont="1" applyFill="1" applyBorder="1" applyAlignment="1">
      <alignment horizontal="left" vertical="center"/>
    </xf>
    <xf numFmtId="0" fontId="21" fillId="10" borderId="0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right" vertical="center"/>
    </xf>
    <xf numFmtId="0" fontId="2" fillId="11" borderId="22" xfId="0" applyFont="1" applyFill="1" applyBorder="1" applyAlignment="1">
      <alignment vertical="center"/>
    </xf>
    <xf numFmtId="0" fontId="2" fillId="9" borderId="22" xfId="0" applyFont="1" applyFill="1" applyBorder="1" applyAlignment="1">
      <alignment vertical="center"/>
    </xf>
    <xf numFmtId="0" fontId="0" fillId="10" borderId="4" xfId="0" applyFill="1" applyBorder="1" applyAlignment="1">
      <alignment vertical="center"/>
    </xf>
    <xf numFmtId="0" fontId="0" fillId="10" borderId="8" xfId="0" applyFill="1" applyBorder="1" applyAlignment="1">
      <alignment vertical="center"/>
    </xf>
    <xf numFmtId="0" fontId="0" fillId="10" borderId="9" xfId="0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 indent="1"/>
    </xf>
    <xf numFmtId="167" fontId="17" fillId="8" borderId="8" xfId="0" applyNumberFormat="1" applyFont="1" applyFill="1" applyBorder="1" applyAlignment="1" applyProtection="1">
      <alignment horizontal="right" vertical="center" indent="1"/>
      <protection hidden="1"/>
    </xf>
    <xf numFmtId="0" fontId="0" fillId="7" borderId="5" xfId="0" applyFont="1" applyFill="1" applyBorder="1" applyAlignment="1" applyProtection="1">
      <alignment vertical="center"/>
      <protection locked="0" hidden="1"/>
    </xf>
    <xf numFmtId="16" fontId="0" fillId="0" borderId="2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Font="1" applyFill="1" applyBorder="1" applyAlignment="1" applyProtection="1">
      <alignment vertical="center"/>
      <protection locked="0" hidden="1"/>
    </xf>
    <xf numFmtId="167" fontId="0" fillId="0" borderId="3" xfId="0" applyNumberFormat="1" applyFont="1" applyFill="1" applyBorder="1" applyAlignment="1" applyProtection="1">
      <alignment horizontal="right" vertical="center" indent="1"/>
      <protection locked="0" hidden="1"/>
    </xf>
    <xf numFmtId="0" fontId="0" fillId="7" borderId="0" xfId="0" applyFont="1" applyFill="1" applyBorder="1" applyAlignment="1" applyProtection="1">
      <alignment vertical="center"/>
      <protection locked="0" hidden="1"/>
    </xf>
    <xf numFmtId="16" fontId="18" fillId="7" borderId="2" xfId="0" applyNumberFormat="1" applyFont="1" applyFill="1" applyBorder="1" applyAlignment="1" applyProtection="1">
      <alignment horizontal="center" vertical="center"/>
      <protection locked="0" hidden="1"/>
    </xf>
    <xf numFmtId="0" fontId="18" fillId="7" borderId="0" xfId="0" applyFont="1" applyFill="1" applyBorder="1" applyAlignment="1" applyProtection="1">
      <alignment vertical="center"/>
      <protection locked="0" hidden="1"/>
    </xf>
    <xf numFmtId="167" fontId="18" fillId="7" borderId="3" xfId="0" applyNumberFormat="1" applyFont="1" applyFill="1" applyBorder="1" applyAlignment="1" applyProtection="1">
      <alignment horizontal="right" vertical="center" indent="1"/>
      <protection locked="0" hidden="1"/>
    </xf>
    <xf numFmtId="16" fontId="18" fillId="0" borderId="2" xfId="0" applyNumberFormat="1" applyFont="1" applyBorder="1" applyAlignment="1" applyProtection="1">
      <alignment horizontal="center" vertical="center"/>
      <protection locked="0" hidden="1"/>
    </xf>
    <xf numFmtId="0" fontId="18" fillId="0" borderId="0" xfId="0" applyFont="1" applyBorder="1" applyAlignment="1" applyProtection="1">
      <alignment vertical="center"/>
      <protection locked="0" hidden="1"/>
    </xf>
    <xf numFmtId="167" fontId="18" fillId="0" borderId="3" xfId="0" applyNumberFormat="1" applyFont="1" applyBorder="1" applyAlignment="1" applyProtection="1">
      <alignment horizontal="right" vertical="center" indent="1"/>
      <protection locked="0" hidden="1"/>
    </xf>
    <xf numFmtId="0" fontId="18" fillId="7" borderId="8" xfId="0" applyFont="1" applyFill="1" applyBorder="1" applyAlignment="1" applyProtection="1">
      <alignment vertical="center"/>
      <protection locked="0" hidden="1"/>
    </xf>
    <xf numFmtId="0" fontId="0" fillId="8" borderId="4" xfId="0" applyFill="1" applyBorder="1" applyAlignment="1" applyProtection="1">
      <alignment vertical="center"/>
      <protection hidden="1"/>
    </xf>
    <xf numFmtId="0" fontId="17" fillId="8" borderId="8" xfId="0" applyFont="1" applyFill="1" applyBorder="1" applyAlignment="1" applyProtection="1">
      <alignment vertical="center"/>
      <protection hidden="1"/>
    </xf>
    <xf numFmtId="0" fontId="0" fillId="8" borderId="9" xfId="0" applyFill="1" applyBorder="1" applyAlignment="1" applyProtection="1">
      <alignment vertical="center"/>
      <protection hidden="1"/>
    </xf>
    <xf numFmtId="0" fontId="0" fillId="6" borderId="1" xfId="0" applyFill="1" applyBorder="1" applyAlignment="1" applyProtection="1">
      <alignment vertical="center"/>
      <protection hidden="1"/>
    </xf>
    <xf numFmtId="0" fontId="0" fillId="6" borderId="5" xfId="0" applyFill="1" applyBorder="1" applyAlignment="1" applyProtection="1">
      <alignment vertical="center"/>
      <protection hidden="1"/>
    </xf>
    <xf numFmtId="0" fontId="0" fillId="6" borderId="15" xfId="0" applyFill="1" applyBorder="1" applyAlignment="1" applyProtection="1">
      <alignment vertical="center"/>
      <protection hidden="1"/>
    </xf>
    <xf numFmtId="0" fontId="0" fillId="9" borderId="5" xfId="0" applyFill="1" applyBorder="1" applyAlignment="1" applyProtection="1">
      <alignment vertical="center"/>
      <protection hidden="1"/>
    </xf>
    <xf numFmtId="0" fontId="0" fillId="6" borderId="2" xfId="0" applyFill="1" applyBorder="1" applyAlignment="1" applyProtection="1">
      <alignment vertical="center"/>
      <protection hidden="1"/>
    </xf>
    <xf numFmtId="0" fontId="0" fillId="6" borderId="0" xfId="0" applyFill="1" applyBorder="1" applyAlignment="1" applyProtection="1">
      <alignment vertical="center"/>
      <protection hidden="1"/>
    </xf>
    <xf numFmtId="0" fontId="0" fillId="9" borderId="14" xfId="0" applyFill="1" applyBorder="1" applyAlignment="1" applyProtection="1">
      <alignment vertical="center"/>
      <protection hidden="1"/>
    </xf>
    <xf numFmtId="0" fontId="2" fillId="9" borderId="0" xfId="0" applyFont="1" applyFill="1" applyBorder="1" applyAlignment="1" applyProtection="1">
      <alignment vertical="center"/>
      <protection hidden="1"/>
    </xf>
    <xf numFmtId="0" fontId="0" fillId="9" borderId="0" xfId="0" applyFill="1" applyBorder="1" applyAlignment="1" applyProtection="1">
      <alignment vertical="center"/>
      <protection hidden="1"/>
    </xf>
    <xf numFmtId="0" fontId="2" fillId="9" borderId="0" xfId="0" applyFont="1" applyFill="1" applyBorder="1" applyAlignment="1" applyProtection="1">
      <alignment horizontal="right" vertical="center"/>
      <protection hidden="1"/>
    </xf>
    <xf numFmtId="0" fontId="0" fillId="6" borderId="12" xfId="0" applyFill="1" applyBorder="1" applyAlignment="1" applyProtection="1">
      <alignment vertical="center"/>
      <protection hidden="1"/>
    </xf>
    <xf numFmtId="0" fontId="19" fillId="0" borderId="18" xfId="0" applyFont="1" applyFill="1" applyBorder="1" applyAlignment="1" applyProtection="1">
      <alignment vertical="center"/>
      <protection hidden="1"/>
    </xf>
    <xf numFmtId="0" fontId="20" fillId="0" borderId="19" xfId="0" applyFont="1" applyFill="1" applyBorder="1" applyAlignment="1" applyProtection="1">
      <alignment vertical="center"/>
      <protection hidden="1"/>
    </xf>
    <xf numFmtId="168" fontId="18" fillId="0" borderId="20" xfId="0" applyNumberFormat="1" applyFont="1" applyFill="1" applyBorder="1" applyAlignment="1" applyProtection="1">
      <alignment horizontal="right" vertical="center"/>
      <protection hidden="1"/>
    </xf>
    <xf numFmtId="0" fontId="2" fillId="6" borderId="0" xfId="0" applyFont="1" applyFill="1" applyBorder="1" applyAlignment="1" applyProtection="1">
      <alignment vertical="center"/>
      <protection hidden="1"/>
    </xf>
    <xf numFmtId="165" fontId="2" fillId="6" borderId="0" xfId="0" applyNumberFormat="1" applyFont="1" applyFill="1" applyBorder="1" applyAlignment="1" applyProtection="1">
      <alignment vertical="center"/>
      <protection hidden="1"/>
    </xf>
    <xf numFmtId="0" fontId="19" fillId="0" borderId="16" xfId="0" applyFont="1" applyFill="1" applyBorder="1" applyAlignment="1" applyProtection="1">
      <alignment vertical="center"/>
      <protection hidden="1"/>
    </xf>
    <xf numFmtId="0" fontId="20" fillId="0" borderId="17" xfId="0" applyFont="1" applyFill="1" applyBorder="1" applyAlignment="1" applyProtection="1">
      <alignment vertical="center"/>
      <protection hidden="1"/>
    </xf>
    <xf numFmtId="0" fontId="0" fillId="6" borderId="4" xfId="0" applyFill="1" applyBorder="1" applyAlignment="1" applyProtection="1">
      <alignment vertical="center"/>
      <protection hidden="1"/>
    </xf>
    <xf numFmtId="0" fontId="0" fillId="6" borderId="8" xfId="0" applyFill="1" applyBorder="1" applyAlignment="1" applyProtection="1">
      <alignment vertical="center"/>
      <protection hidden="1"/>
    </xf>
    <xf numFmtId="0" fontId="0" fillId="9" borderId="13" xfId="0" applyFill="1" applyBorder="1" applyAlignment="1" applyProtection="1">
      <alignment vertical="center"/>
      <protection hidden="1"/>
    </xf>
    <xf numFmtId="0" fontId="0" fillId="9" borderId="8" xfId="0" applyFill="1" applyBorder="1" applyAlignment="1" applyProtection="1">
      <alignment vertical="center"/>
      <protection hidden="1"/>
    </xf>
    <xf numFmtId="0" fontId="17" fillId="8" borderId="8" xfId="0" applyFont="1" applyFill="1" applyBorder="1" applyAlignment="1" applyProtection="1">
      <alignment horizontal="right" vertical="center" indent="1"/>
      <protection hidden="1"/>
    </xf>
    <xf numFmtId="41" fontId="0" fillId="7" borderId="7" xfId="2" applyFont="1" applyFill="1" applyBorder="1" applyAlignment="1" applyProtection="1">
      <alignment horizontal="right" vertical="center" indent="1"/>
      <protection locked="0" hidden="1"/>
    </xf>
    <xf numFmtId="41" fontId="0" fillId="7" borderId="3" xfId="2" applyFont="1" applyFill="1" applyBorder="1" applyAlignment="1" applyProtection="1">
      <alignment horizontal="right" vertical="center" indent="1"/>
      <protection locked="0" hidden="1"/>
    </xf>
    <xf numFmtId="41" fontId="0" fillId="0" borderId="3" xfId="2" applyFont="1" applyFill="1" applyBorder="1" applyAlignment="1" applyProtection="1">
      <alignment horizontal="right" vertical="center" indent="1"/>
      <protection locked="0" hidden="1"/>
    </xf>
    <xf numFmtId="41" fontId="18" fillId="7" borderId="9" xfId="2" applyFont="1" applyFill="1" applyBorder="1" applyAlignment="1" applyProtection="1">
      <alignment horizontal="right" vertical="center" indent="1"/>
      <protection locked="0" hidden="1"/>
    </xf>
    <xf numFmtId="41" fontId="0" fillId="7" borderId="28" xfId="2" applyFont="1" applyFill="1" applyBorder="1" applyAlignment="1" applyProtection="1">
      <alignment horizontal="right" vertical="center" indent="1"/>
      <protection locked="0" hidden="1"/>
    </xf>
    <xf numFmtId="41" fontId="0" fillId="0" borderId="25" xfId="2" applyFont="1" applyFill="1" applyBorder="1" applyAlignment="1">
      <alignment vertical="center"/>
    </xf>
    <xf numFmtId="37" fontId="0" fillId="0" borderId="0" xfId="0" applyNumberFormat="1" applyFont="1" applyFill="1" applyBorder="1" applyAlignment="1">
      <alignment vertical="center"/>
    </xf>
    <xf numFmtId="41" fontId="0" fillId="0" borderId="0" xfId="2" applyFont="1" applyFill="1" applyBorder="1" applyAlignment="1">
      <alignment vertical="center"/>
    </xf>
    <xf numFmtId="41" fontId="2" fillId="11" borderId="21" xfId="2" applyFont="1" applyFill="1" applyBorder="1" applyAlignment="1">
      <alignment vertical="center"/>
    </xf>
    <xf numFmtId="41" fontId="2" fillId="11" borderId="23" xfId="2" applyFont="1" applyFill="1" applyBorder="1" applyAlignment="1">
      <alignment vertical="center"/>
    </xf>
    <xf numFmtId="0" fontId="0" fillId="10" borderId="0" xfId="0" applyFill="1" applyBorder="1" applyAlignment="1">
      <alignment horizontal="right" vertical="center"/>
    </xf>
    <xf numFmtId="0" fontId="0" fillId="10" borderId="3" xfId="0" applyFill="1" applyBorder="1" applyAlignment="1">
      <alignment horizontal="right" vertical="center"/>
    </xf>
    <xf numFmtId="41" fontId="18" fillId="0" borderId="19" xfId="2" applyFont="1" applyFill="1" applyBorder="1" applyAlignment="1" applyProtection="1">
      <alignment vertical="center"/>
      <protection hidden="1"/>
    </xf>
    <xf numFmtId="41" fontId="18" fillId="7" borderId="27" xfId="2" applyFont="1" applyFill="1" applyBorder="1" applyAlignment="1" applyProtection="1">
      <alignment horizontal="right" vertical="center" indent="1"/>
      <protection locked="0" hidden="1"/>
    </xf>
    <xf numFmtId="41" fontId="0" fillId="0" borderId="0" xfId="2" applyFont="1" applyFill="1" applyBorder="1" applyAlignment="1">
      <alignment horizontal="left" vertical="center"/>
    </xf>
    <xf numFmtId="41" fontId="0" fillId="0" borderId="25" xfId="2" applyFont="1" applyFill="1" applyBorder="1" applyAlignment="1">
      <alignment horizontal="right" vertical="center"/>
    </xf>
    <xf numFmtId="41" fontId="0" fillId="0" borderId="0" xfId="2" applyFont="1" applyFill="1" applyBorder="1" applyAlignment="1">
      <alignment horizontal="right" vertical="center"/>
    </xf>
    <xf numFmtId="41" fontId="0" fillId="10" borderId="8" xfId="2" applyFont="1" applyFill="1" applyBorder="1" applyAlignment="1">
      <alignment vertical="center"/>
    </xf>
    <xf numFmtId="41" fontId="0" fillId="4" borderId="0" xfId="2" applyFont="1" applyFill="1"/>
    <xf numFmtId="41" fontId="0" fillId="2" borderId="8" xfId="2" applyFont="1" applyFill="1" applyBorder="1"/>
    <xf numFmtId="41" fontId="1" fillId="2" borderId="8" xfId="2" applyFont="1" applyFill="1" applyBorder="1" applyAlignment="1">
      <alignment horizontal="right"/>
    </xf>
    <xf numFmtId="41" fontId="0" fillId="4" borderId="0" xfId="2" applyFont="1" applyFill="1" applyAlignment="1">
      <alignment vertical="center"/>
    </xf>
    <xf numFmtId="41" fontId="21" fillId="9" borderId="21" xfId="2" applyFont="1" applyFill="1" applyBorder="1" applyAlignment="1">
      <alignment vertical="center"/>
    </xf>
    <xf numFmtId="41" fontId="21" fillId="9" borderId="23" xfId="2" applyFont="1" applyFill="1" applyBorder="1" applyAlignment="1">
      <alignment vertical="center"/>
    </xf>
    <xf numFmtId="0" fontId="22" fillId="0" borderId="29" xfId="0" applyFont="1" applyFill="1" applyBorder="1" applyAlignment="1" applyProtection="1">
      <alignment horizontal="center" vertical="center"/>
      <protection hidden="1"/>
    </xf>
    <xf numFmtId="0" fontId="21" fillId="6" borderId="30" xfId="0" applyFont="1" applyFill="1" applyBorder="1" applyAlignment="1" applyProtection="1">
      <alignment horizontal="center" vertical="center"/>
      <protection hidden="1"/>
    </xf>
    <xf numFmtId="0" fontId="21" fillId="0" borderId="31" xfId="0" applyFont="1" applyFill="1" applyBorder="1" applyAlignment="1" applyProtection="1">
      <alignment horizontal="center" vertical="center"/>
      <protection hidden="1"/>
    </xf>
    <xf numFmtId="41" fontId="18" fillId="0" borderId="32" xfId="2" applyFont="1" applyFill="1" applyBorder="1" applyAlignment="1" applyProtection="1">
      <alignment vertical="center"/>
      <protection hidden="1"/>
    </xf>
    <xf numFmtId="41" fontId="2" fillId="6" borderId="33" xfId="2" applyFont="1" applyFill="1" applyBorder="1" applyAlignment="1" applyProtection="1">
      <alignment horizontal="center" vertical="center"/>
      <protection hidden="1"/>
    </xf>
    <xf numFmtId="41" fontId="21" fillId="0" borderId="34" xfId="2" applyFont="1" applyFill="1" applyBorder="1" applyAlignment="1" applyProtection="1">
      <alignment horizontal="center" vertical="center"/>
      <protection hidden="1"/>
    </xf>
    <xf numFmtId="41" fontId="2" fillId="11" borderId="23" xfId="2" applyFont="1" applyFill="1" applyBorder="1" applyAlignment="1">
      <alignment horizontal="center" vertical="center"/>
    </xf>
    <xf numFmtId="41" fontId="21" fillId="9" borderId="23" xfId="2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vertical="center"/>
    </xf>
    <xf numFmtId="41" fontId="0" fillId="0" borderId="8" xfId="2" applyFont="1" applyFill="1" applyBorder="1" applyAlignment="1">
      <alignment horizontal="left" vertical="center"/>
    </xf>
    <xf numFmtId="41" fontId="0" fillId="0" borderId="36" xfId="2" applyFont="1" applyFill="1" applyBorder="1" applyAlignment="1">
      <alignment horizontal="right" vertical="center"/>
    </xf>
    <xf numFmtId="41" fontId="0" fillId="0" borderId="8" xfId="2" applyFont="1" applyFill="1" applyBorder="1" applyAlignment="1">
      <alignment horizontal="right" vertical="center"/>
    </xf>
    <xf numFmtId="41" fontId="17" fillId="8" borderId="8" xfId="2" applyFont="1" applyFill="1" applyBorder="1" applyAlignment="1" applyProtection="1">
      <alignment horizontal="right" vertical="center" indent="1"/>
      <protection hidden="1"/>
    </xf>
    <xf numFmtId="0" fontId="29" fillId="0" borderId="0" xfId="4" applyAlignment="1">
      <alignment vertical="center"/>
    </xf>
    <xf numFmtId="0" fontId="31" fillId="0" borderId="0" xfId="4" applyFont="1" applyAlignment="1">
      <alignment vertical="center"/>
    </xf>
    <xf numFmtId="0" fontId="29" fillId="0" borderId="0" xfId="4"/>
    <xf numFmtId="0" fontId="25" fillId="0" borderId="37" xfId="4" applyFont="1" applyFill="1" applyBorder="1" applyAlignment="1">
      <alignment vertical="center"/>
    </xf>
    <xf numFmtId="0" fontId="25" fillId="0" borderId="38" xfId="4" applyFont="1" applyFill="1" applyBorder="1" applyAlignment="1">
      <alignment vertical="center"/>
    </xf>
    <xf numFmtId="0" fontId="25" fillId="0" borderId="38" xfId="4" applyFont="1" applyFill="1" applyBorder="1"/>
    <xf numFmtId="0" fontId="25" fillId="0" borderId="39" xfId="4" applyFont="1" applyFill="1" applyBorder="1"/>
    <xf numFmtId="0" fontId="25" fillId="0" borderId="40" xfId="4" applyFont="1" applyFill="1" applyBorder="1" applyAlignment="1">
      <alignment vertical="center"/>
    </xf>
    <xf numFmtId="0" fontId="27" fillId="13" borderId="0" xfId="4" applyFont="1" applyFill="1" applyBorder="1" applyAlignment="1">
      <alignment horizontal="center" vertical="center"/>
    </xf>
    <xf numFmtId="0" fontId="25" fillId="0" borderId="0" xfId="4" applyFont="1" applyFill="1" applyBorder="1" applyAlignment="1">
      <alignment vertical="center"/>
    </xf>
    <xf numFmtId="0" fontId="25" fillId="0" borderId="0" xfId="4" applyFont="1" applyFill="1" applyBorder="1"/>
    <xf numFmtId="0" fontId="25" fillId="0" borderId="43" xfId="4" applyFont="1" applyFill="1" applyBorder="1"/>
    <xf numFmtId="0" fontId="25" fillId="14" borderId="43" xfId="4" applyFont="1" applyFill="1" applyBorder="1" applyAlignment="1">
      <alignment vertical="center"/>
    </xf>
    <xf numFmtId="0" fontId="25" fillId="14" borderId="51" xfId="4" applyFont="1" applyFill="1" applyBorder="1" applyAlignment="1">
      <alignment vertical="center"/>
    </xf>
    <xf numFmtId="9" fontId="25" fillId="14" borderId="50" xfId="6" applyFont="1" applyFill="1" applyBorder="1" applyAlignment="1">
      <alignment horizontal="right" vertical="center"/>
    </xf>
    <xf numFmtId="0" fontId="25" fillId="14" borderId="52" xfId="4" applyFont="1" applyFill="1" applyBorder="1" applyAlignment="1">
      <alignment vertical="center"/>
    </xf>
    <xf numFmtId="9" fontId="25" fillId="14" borderId="0" xfId="6" applyFont="1" applyFill="1" applyBorder="1" applyAlignment="1">
      <alignment horizontal="right" vertical="center"/>
    </xf>
    <xf numFmtId="9" fontId="25" fillId="14" borderId="0" xfId="6" applyFont="1" applyFill="1" applyBorder="1" applyAlignment="1">
      <alignment vertical="center"/>
    </xf>
    <xf numFmtId="0" fontId="25" fillId="14" borderId="54" xfId="4" applyFont="1" applyFill="1" applyBorder="1" applyAlignment="1">
      <alignment vertical="center"/>
    </xf>
    <xf numFmtId="0" fontId="25" fillId="14" borderId="50" xfId="4" applyFont="1" applyFill="1" applyBorder="1" applyAlignment="1">
      <alignment vertical="center"/>
    </xf>
    <xf numFmtId="0" fontId="25" fillId="0" borderId="47" xfId="4" applyFont="1" applyFill="1" applyBorder="1" applyAlignment="1">
      <alignment vertical="center"/>
    </xf>
    <xf numFmtId="0" fontId="25" fillId="0" borderId="50" xfId="4" applyFont="1" applyFill="1" applyBorder="1" applyAlignment="1">
      <alignment vertical="center"/>
    </xf>
    <xf numFmtId="0" fontId="25" fillId="0" borderId="50" xfId="4" applyFont="1" applyFill="1" applyBorder="1"/>
    <xf numFmtId="0" fontId="25" fillId="0" borderId="51" xfId="4" applyFont="1" applyFill="1" applyBorder="1"/>
    <xf numFmtId="41" fontId="18" fillId="7" borderId="8" xfId="2" applyFont="1" applyFill="1" applyBorder="1" applyAlignment="1" applyProtection="1">
      <alignment horizontal="right" vertical="center" indent="1"/>
      <protection locked="0" hidden="1"/>
    </xf>
    <xf numFmtId="0" fontId="18" fillId="10" borderId="8" xfId="0" applyFont="1" applyFill="1" applyBorder="1" applyAlignment="1" applyProtection="1">
      <alignment vertical="center"/>
      <protection locked="0" hidden="1"/>
    </xf>
    <xf numFmtId="41" fontId="18" fillId="10" borderId="8" xfId="2" applyFont="1" applyFill="1" applyBorder="1" applyAlignment="1" applyProtection="1">
      <alignment horizontal="right" vertical="center" indent="1"/>
      <protection locked="0" hidden="1"/>
    </xf>
    <xf numFmtId="16" fontId="18" fillId="10" borderId="8" xfId="0" quotePrefix="1" applyNumberFormat="1" applyFont="1" applyFill="1" applyBorder="1" applyAlignment="1" applyProtection="1">
      <alignment horizontal="left" vertical="center"/>
      <protection locked="0" hidden="1"/>
    </xf>
    <xf numFmtId="16" fontId="18" fillId="7" borderId="8" xfId="0" quotePrefix="1" applyNumberFormat="1" applyFont="1" applyFill="1" applyBorder="1" applyAlignment="1" applyProtection="1">
      <alignment horizontal="left" vertical="center"/>
      <protection locked="0" hidden="1"/>
    </xf>
    <xf numFmtId="16" fontId="18" fillId="7" borderId="8" xfId="0" applyNumberFormat="1" applyFont="1" applyFill="1" applyBorder="1" applyAlignment="1" applyProtection="1">
      <alignment vertical="center"/>
      <protection locked="0" hidden="1"/>
    </xf>
    <xf numFmtId="16" fontId="18" fillId="10" borderId="8" xfId="0" applyNumberFormat="1" applyFont="1" applyFill="1" applyBorder="1" applyAlignment="1" applyProtection="1">
      <alignment vertical="center"/>
      <protection locked="0" hidden="1"/>
    </xf>
    <xf numFmtId="0" fontId="30" fillId="14" borderId="0" xfId="4" applyFont="1" applyFill="1" applyBorder="1" applyAlignment="1">
      <alignment horizontal="left" vertical="center"/>
    </xf>
    <xf numFmtId="0" fontId="30" fillId="14" borderId="43" xfId="4" applyFont="1" applyFill="1" applyBorder="1" applyAlignment="1">
      <alignment horizontal="left" vertical="center"/>
    </xf>
    <xf numFmtId="0" fontId="30" fillId="14" borderId="50" xfId="4" applyFont="1" applyFill="1" applyBorder="1" applyAlignment="1">
      <alignment horizontal="left" vertical="center"/>
    </xf>
    <xf numFmtId="0" fontId="30" fillId="14" borderId="51" xfId="4" applyFont="1" applyFill="1" applyBorder="1" applyAlignment="1">
      <alignment horizontal="left" vertical="center"/>
    </xf>
    <xf numFmtId="41" fontId="25" fillId="14" borderId="0" xfId="2" applyFont="1" applyFill="1" applyBorder="1" applyAlignment="1">
      <alignment horizontal="right" vertical="center"/>
    </xf>
    <xf numFmtId="41" fontId="25" fillId="14" borderId="3" xfId="2" applyFont="1" applyFill="1" applyBorder="1" applyAlignment="1">
      <alignment horizontal="right" vertical="center"/>
    </xf>
    <xf numFmtId="41" fontId="25" fillId="14" borderId="50" xfId="2" applyFont="1" applyFill="1" applyBorder="1" applyAlignment="1">
      <alignment horizontal="right" vertical="center"/>
    </xf>
    <xf numFmtId="41" fontId="25" fillId="14" borderId="48" xfId="2" applyFont="1" applyFill="1" applyBorder="1" applyAlignment="1">
      <alignment horizontal="right" vertical="center"/>
    </xf>
    <xf numFmtId="41" fontId="25" fillId="14" borderId="50" xfId="2" applyFont="1" applyFill="1" applyBorder="1" applyAlignment="1">
      <alignment vertical="center"/>
    </xf>
    <xf numFmtId="41" fontId="25" fillId="0" borderId="0" xfId="2" applyFont="1" applyFill="1" applyBorder="1" applyAlignment="1">
      <alignment vertical="center"/>
    </xf>
    <xf numFmtId="41" fontId="0" fillId="7" borderId="11" xfId="2" applyFont="1" applyFill="1" applyBorder="1" applyAlignment="1" applyProtection="1">
      <alignment horizontal="right" vertical="center" indent="1"/>
      <protection locked="0" hidden="1"/>
    </xf>
    <xf numFmtId="168" fontId="18" fillId="7" borderId="8" xfId="3" applyNumberFormat="1" applyFont="1" applyFill="1" applyBorder="1" applyAlignment="1" applyProtection="1">
      <alignment horizontal="right" vertical="center" indent="1"/>
      <protection locked="0" hidden="1"/>
    </xf>
    <xf numFmtId="41" fontId="25" fillId="14" borderId="2" xfId="2" applyFont="1" applyFill="1" applyBorder="1" applyAlignment="1">
      <alignment horizontal="center" vertical="center"/>
    </xf>
    <xf numFmtId="41" fontId="25" fillId="14" borderId="49" xfId="2" applyFont="1" applyFill="1" applyBorder="1" applyAlignment="1">
      <alignment horizontal="center" vertical="center"/>
    </xf>
    <xf numFmtId="0" fontId="28" fillId="12" borderId="56" xfId="4" applyFont="1" applyFill="1" applyBorder="1" applyAlignment="1">
      <alignment horizontal="left" vertical="center"/>
    </xf>
    <xf numFmtId="0" fontId="28" fillId="12" borderId="38" xfId="4" applyFont="1" applyFill="1" applyBorder="1" applyAlignment="1">
      <alignment horizontal="right" vertical="center"/>
    </xf>
    <xf numFmtId="0" fontId="28" fillId="12" borderId="55" xfId="4" applyFont="1" applyFill="1" applyBorder="1" applyAlignment="1">
      <alignment vertical="center"/>
    </xf>
    <xf numFmtId="0" fontId="28" fillId="12" borderId="38" xfId="4" applyFont="1" applyFill="1" applyBorder="1" applyAlignment="1">
      <alignment vertical="center"/>
    </xf>
    <xf numFmtId="0" fontId="25" fillId="12" borderId="39" xfId="4" applyFont="1" applyFill="1" applyBorder="1" applyAlignment="1">
      <alignment vertical="center"/>
    </xf>
    <xf numFmtId="41" fontId="25" fillId="14" borderId="56" xfId="2" applyFont="1" applyFill="1" applyBorder="1" applyAlignment="1">
      <alignment horizontal="center" vertical="center"/>
    </xf>
    <xf numFmtId="41" fontId="25" fillId="14" borderId="38" xfId="2" applyFont="1" applyFill="1" applyBorder="1" applyAlignment="1">
      <alignment horizontal="right" vertical="center"/>
    </xf>
    <xf numFmtId="41" fontId="25" fillId="14" borderId="55" xfId="2" applyFont="1" applyFill="1" applyBorder="1" applyAlignment="1">
      <alignment horizontal="right" vertical="center"/>
    </xf>
    <xf numFmtId="0" fontId="25" fillId="14" borderId="39" xfId="4" applyFont="1" applyFill="1" applyBorder="1" applyAlignment="1">
      <alignment vertical="center"/>
    </xf>
    <xf numFmtId="0" fontId="28" fillId="12" borderId="44" xfId="4" applyFont="1" applyFill="1" applyBorder="1" applyAlignment="1">
      <alignment horizontal="left" vertical="center"/>
    </xf>
    <xf numFmtId="0" fontId="28" fillId="12" borderId="45" xfId="4" applyFont="1" applyFill="1" applyBorder="1" applyAlignment="1">
      <alignment horizontal="left" vertical="center"/>
    </xf>
    <xf numFmtId="0" fontId="28" fillId="12" borderId="46" xfId="4" applyFont="1" applyFill="1" applyBorder="1" applyAlignment="1">
      <alignment horizontal="left" vertical="center"/>
    </xf>
    <xf numFmtId="0" fontId="30" fillId="14" borderId="5" xfId="4" applyFont="1" applyFill="1" applyBorder="1" applyAlignment="1">
      <alignment horizontal="left" vertical="center"/>
    </xf>
    <xf numFmtId="0" fontId="30" fillId="14" borderId="53" xfId="4" applyFont="1" applyFill="1" applyBorder="1" applyAlignment="1">
      <alignment horizontal="left" vertical="center"/>
    </xf>
    <xf numFmtId="0" fontId="29" fillId="0" borderId="0" xfId="0" applyFont="1"/>
    <xf numFmtId="41" fontId="25" fillId="15" borderId="2" xfId="2" applyFont="1" applyFill="1" applyBorder="1" applyAlignment="1">
      <alignment horizontal="center" vertical="center"/>
    </xf>
    <xf numFmtId="41" fontId="25" fillId="15" borderId="0" xfId="2" applyFont="1" applyFill="1" applyBorder="1" applyAlignment="1">
      <alignment horizontal="right" vertical="center"/>
    </xf>
    <xf numFmtId="41" fontId="25" fillId="15" borderId="43" xfId="2" applyFont="1" applyFill="1" applyBorder="1" applyAlignment="1">
      <alignment vertical="center"/>
    </xf>
    <xf numFmtId="0" fontId="25" fillId="15" borderId="50" xfId="4" applyFont="1" applyFill="1" applyBorder="1" applyAlignment="1">
      <alignment horizontal="center" vertical="center"/>
    </xf>
    <xf numFmtId="168" fontId="25" fillId="15" borderId="50" xfId="3" applyNumberFormat="1" applyFont="1" applyFill="1" applyBorder="1" applyAlignment="1">
      <alignment horizontal="right" vertical="center"/>
    </xf>
    <xf numFmtId="0" fontId="25" fillId="15" borderId="51" xfId="4" applyFont="1" applyFill="1" applyBorder="1" applyAlignment="1">
      <alignment vertical="center"/>
    </xf>
    <xf numFmtId="168" fontId="29" fillId="15" borderId="50" xfId="3" applyNumberFormat="1" applyFont="1" applyFill="1" applyBorder="1" applyAlignment="1">
      <alignment vertical="center"/>
    </xf>
    <xf numFmtId="0" fontId="28" fillId="6" borderId="57" xfId="4" applyFont="1" applyFill="1" applyBorder="1" applyAlignment="1">
      <alignment horizontal="left" vertical="center"/>
    </xf>
    <xf numFmtId="0" fontId="28" fillId="6" borderId="60" xfId="4" applyFont="1" applyFill="1" applyBorder="1" applyAlignment="1">
      <alignment horizontal="right" vertical="center"/>
    </xf>
    <xf numFmtId="0" fontId="28" fillId="6" borderId="61" xfId="4" applyFont="1" applyFill="1" applyBorder="1" applyAlignment="1">
      <alignment vertical="center"/>
    </xf>
    <xf numFmtId="0" fontId="28" fillId="6" borderId="58" xfId="4" applyFont="1" applyFill="1" applyBorder="1" applyAlignment="1">
      <alignment vertical="center"/>
    </xf>
    <xf numFmtId="0" fontId="0" fillId="0" borderId="2" xfId="0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left" vertical="center" wrapText="1" indent="1"/>
    </xf>
    <xf numFmtId="0" fontId="0" fillId="0" borderId="3" xfId="0" applyFill="1" applyBorder="1" applyAlignment="1">
      <alignment horizontal="left" vertical="center" wrapText="1" indent="1"/>
    </xf>
    <xf numFmtId="0" fontId="0" fillId="0" borderId="2" xfId="0" applyFill="1" applyBorder="1" applyAlignment="1">
      <alignment horizontal="left" vertical="center" wrapText="1" indent="2"/>
    </xf>
    <xf numFmtId="0" fontId="0" fillId="0" borderId="0" xfId="0" applyFill="1" applyBorder="1" applyAlignment="1">
      <alignment horizontal="left" vertical="center" wrapText="1" indent="2"/>
    </xf>
    <xf numFmtId="0" fontId="0" fillId="0" borderId="3" xfId="0" applyFill="1" applyBorder="1" applyAlignment="1">
      <alignment horizontal="left" vertical="center" wrapText="1" indent="2"/>
    </xf>
    <xf numFmtId="0" fontId="11" fillId="2" borderId="4" xfId="1" applyFont="1" applyFill="1" applyBorder="1" applyAlignment="1">
      <alignment horizontal="left" vertical="center"/>
    </xf>
    <xf numFmtId="0" fontId="11" fillId="2" borderId="8" xfId="1" applyFont="1" applyFill="1" applyBorder="1" applyAlignment="1">
      <alignment horizontal="left" vertical="center"/>
    </xf>
    <xf numFmtId="0" fontId="24" fillId="9" borderId="0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 wrapText="1" indent="9"/>
    </xf>
    <xf numFmtId="0" fontId="9" fillId="3" borderId="10" xfId="0" applyFont="1" applyFill="1" applyBorder="1" applyAlignment="1">
      <alignment horizontal="left" vertical="center" wrapText="1" indent="9"/>
    </xf>
    <xf numFmtId="0" fontId="2" fillId="6" borderId="0" xfId="0" applyFont="1" applyFill="1" applyBorder="1" applyAlignment="1" applyProtection="1">
      <alignment horizontal="center" vertical="center"/>
      <protection hidden="1"/>
    </xf>
    <xf numFmtId="0" fontId="10" fillId="5" borderId="6" xfId="0" applyFont="1" applyFill="1" applyBorder="1" applyAlignment="1">
      <alignment horizontal="right" vertical="center" wrapText="1" indent="7"/>
    </xf>
    <xf numFmtId="0" fontId="10" fillId="5" borderId="10" xfId="0" applyFont="1" applyFill="1" applyBorder="1" applyAlignment="1">
      <alignment horizontal="right" vertical="center" wrapText="1" indent="7"/>
    </xf>
    <xf numFmtId="0" fontId="27" fillId="0" borderId="57" xfId="4" applyFont="1" applyBorder="1" applyAlignment="1" applyProtection="1">
      <alignment horizontal="center" vertical="center"/>
      <protection locked="0"/>
    </xf>
    <xf numFmtId="0" fontId="27" fillId="0" borderId="58" xfId="4" applyFont="1" applyBorder="1" applyAlignment="1" applyProtection="1">
      <alignment horizontal="center" vertical="center"/>
      <protection locked="0"/>
    </xf>
    <xf numFmtId="0" fontId="0" fillId="5" borderId="50" xfId="0" applyFill="1" applyBorder="1" applyAlignment="1">
      <alignment horizontal="center" vertical="center"/>
    </xf>
    <xf numFmtId="0" fontId="25" fillId="14" borderId="40" xfId="4" applyFont="1" applyFill="1" applyBorder="1" applyAlignment="1">
      <alignment horizontal="left" vertical="center"/>
    </xf>
    <xf numFmtId="0" fontId="25" fillId="14" borderId="3" xfId="4" applyFont="1" applyFill="1" applyBorder="1" applyAlignment="1">
      <alignment horizontal="left" vertical="center"/>
    </xf>
    <xf numFmtId="0" fontId="26" fillId="12" borderId="41" xfId="4" applyFont="1" applyFill="1" applyBorder="1" applyAlignment="1">
      <alignment horizontal="center" vertical="center"/>
    </xf>
    <xf numFmtId="0" fontId="26" fillId="12" borderId="42" xfId="4" applyFont="1" applyFill="1" applyBorder="1" applyAlignment="1">
      <alignment horizontal="center" vertical="center"/>
    </xf>
    <xf numFmtId="0" fontId="28" fillId="12" borderId="37" xfId="4" applyFont="1" applyFill="1" applyBorder="1" applyAlignment="1">
      <alignment horizontal="left" vertical="center"/>
    </xf>
    <xf numFmtId="0" fontId="28" fillId="12" borderId="55" xfId="4" applyFont="1" applyFill="1" applyBorder="1" applyAlignment="1">
      <alignment horizontal="left" vertical="center"/>
    </xf>
    <xf numFmtId="0" fontId="25" fillId="14" borderId="37" xfId="4" applyFont="1" applyFill="1" applyBorder="1" applyAlignment="1">
      <alignment horizontal="left" vertical="center"/>
    </xf>
    <xf numFmtId="0" fontId="25" fillId="14" borderId="55" xfId="4" applyFont="1" applyFill="1" applyBorder="1" applyAlignment="1">
      <alignment horizontal="left" vertical="center"/>
    </xf>
    <xf numFmtId="0" fontId="25" fillId="14" borderId="47" xfId="4" applyFont="1" applyFill="1" applyBorder="1" applyAlignment="1">
      <alignment horizontal="left" vertical="center"/>
    </xf>
    <xf numFmtId="0" fontId="25" fillId="14" borderId="48" xfId="4" applyFont="1" applyFill="1" applyBorder="1" applyAlignment="1">
      <alignment horizontal="left" vertical="center"/>
    </xf>
    <xf numFmtId="0" fontId="28" fillId="6" borderId="59" xfId="4" applyFont="1" applyFill="1" applyBorder="1" applyAlignment="1">
      <alignment horizontal="left" vertical="center"/>
    </xf>
    <xf numFmtId="0" fontId="28" fillId="6" borderId="60" xfId="4" applyFont="1" applyFill="1" applyBorder="1" applyAlignment="1">
      <alignment horizontal="left" vertical="center"/>
    </xf>
    <xf numFmtId="0" fontId="25" fillId="15" borderId="40" xfId="4" applyFont="1" applyFill="1" applyBorder="1" applyAlignment="1">
      <alignment horizontal="left" vertical="center"/>
    </xf>
    <xf numFmtId="0" fontId="25" fillId="15" borderId="3" xfId="4" applyFont="1" applyFill="1" applyBorder="1" applyAlignment="1">
      <alignment horizontal="left" vertical="center"/>
    </xf>
    <xf numFmtId="0" fontId="25" fillId="15" borderId="47" xfId="4" applyFont="1" applyFill="1" applyBorder="1" applyAlignment="1">
      <alignment horizontal="left" vertical="center"/>
    </xf>
    <xf numFmtId="0" fontId="25" fillId="15" borderId="48" xfId="4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 wrapText="1" indent="10"/>
    </xf>
    <xf numFmtId="0" fontId="9" fillId="3" borderId="10" xfId="0" applyFont="1" applyFill="1" applyBorder="1" applyAlignment="1">
      <alignment horizontal="left" vertical="center" wrapText="1" indent="10"/>
    </xf>
    <xf numFmtId="0" fontId="10" fillId="5" borderId="10" xfId="0" applyFont="1" applyFill="1" applyBorder="1" applyAlignment="1">
      <alignment horizontal="right" vertical="center" wrapText="1"/>
    </xf>
    <xf numFmtId="0" fontId="16" fillId="5" borderId="10" xfId="0" applyFont="1" applyFill="1" applyBorder="1" applyAlignment="1">
      <alignment horizontal="right" vertical="center" wrapText="1" indent="17"/>
    </xf>
    <xf numFmtId="0" fontId="16" fillId="5" borderId="11" xfId="0" applyFont="1" applyFill="1" applyBorder="1" applyAlignment="1">
      <alignment horizontal="right" vertical="center" wrapText="1" indent="17"/>
    </xf>
    <xf numFmtId="0" fontId="9" fillId="3" borderId="6" xfId="0" applyFont="1" applyFill="1" applyBorder="1" applyAlignment="1">
      <alignment horizontal="left" vertical="center" wrapText="1" indent="8"/>
    </xf>
    <xf numFmtId="0" fontId="9" fillId="3" borderId="11" xfId="0" applyFont="1" applyFill="1" applyBorder="1" applyAlignment="1">
      <alignment horizontal="left" vertical="center" wrapText="1" indent="8"/>
    </xf>
    <xf numFmtId="0" fontId="32" fillId="16" borderId="2" xfId="0" applyFont="1" applyFill="1" applyBorder="1" applyAlignment="1" applyProtection="1">
      <alignment horizontal="left" indent="1"/>
      <protection locked="0"/>
    </xf>
    <xf numFmtId="0" fontId="0" fillId="7" borderId="1" xfId="0" quotePrefix="1" applyNumberFormat="1" applyFont="1" applyFill="1" applyBorder="1" applyAlignment="1" applyProtection="1">
      <alignment horizontal="center" vertical="center"/>
      <protection locked="0" hidden="1"/>
    </xf>
    <xf numFmtId="0" fontId="0" fillId="0" borderId="2" xfId="0" quotePrefix="1" applyNumberFormat="1" applyFont="1" applyFill="1" applyBorder="1" applyAlignment="1" applyProtection="1">
      <alignment horizontal="center" vertical="center"/>
      <protection locked="0" hidden="1"/>
    </xf>
    <xf numFmtId="0" fontId="18" fillId="7" borderId="4" xfId="0" quotePrefix="1" applyNumberFormat="1" applyFont="1" applyFill="1" applyBorder="1" applyAlignment="1" applyProtection="1">
      <alignment horizontal="center" vertical="center"/>
      <protection locked="0" hidden="1"/>
    </xf>
    <xf numFmtId="0" fontId="33" fillId="4" borderId="0" xfId="0" applyFont="1" applyFill="1"/>
    <xf numFmtId="0" fontId="24" fillId="9" borderId="3" xfId="0" applyFont="1" applyFill="1" applyBorder="1" applyAlignment="1">
      <alignment horizontal="center" vertical="center"/>
    </xf>
    <xf numFmtId="0" fontId="34" fillId="0" borderId="0" xfId="4" applyFont="1" applyFill="1" applyBorder="1" applyAlignment="1">
      <alignment horizontal="center" vertical="center"/>
    </xf>
    <xf numFmtId="0" fontId="24" fillId="9" borderId="59" xfId="0" applyFont="1" applyFill="1" applyBorder="1" applyAlignment="1">
      <alignment horizontal="center" vertical="center"/>
    </xf>
    <xf numFmtId="0" fontId="24" fillId="9" borderId="60" xfId="0" applyFont="1" applyFill="1" applyBorder="1" applyAlignment="1">
      <alignment horizontal="center" vertical="center"/>
    </xf>
    <xf numFmtId="0" fontId="24" fillId="9" borderId="58" xfId="0" applyFont="1" applyFill="1" applyBorder="1" applyAlignment="1">
      <alignment horizontal="center" vertical="center"/>
    </xf>
  </cellXfs>
  <cellStyles count="7">
    <cellStyle name="Comma [0]" xfId="2" builtinId="6"/>
    <cellStyle name="Currency 2" xfId="5"/>
    <cellStyle name="Hyperlink" xfId="1" builtinId="8"/>
    <cellStyle name="Normal" xfId="0" builtinId="0"/>
    <cellStyle name="Normal 2" xfId="4"/>
    <cellStyle name="Percent" xfId="3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  <c:spPr>
        <a:noFill/>
        <a:ln>
          <a:noFill/>
        </a:ln>
        <a:effectLst>
          <a:glow rad="127000">
            <a:schemeClr val="accent1"/>
          </a:glow>
          <a:outerShdw blurRad="50800" dist="50800" dir="5400000" algn="ctr" rotWithShape="0">
            <a:srgbClr val="FF0000"/>
          </a:outerShdw>
        </a:effectLst>
      </c:spPr>
    </c:sideWall>
    <c:backWall>
      <c:thickness val="0"/>
      <c:spPr>
        <a:noFill/>
        <a:ln>
          <a:noFill/>
        </a:ln>
        <a:effectLst>
          <a:glow rad="127000">
            <a:schemeClr val="accent1"/>
          </a:glow>
          <a:outerShdw blurRad="50800" dist="50800" dir="5400000" algn="ctr" rotWithShape="0">
            <a:srgbClr val="FF0000"/>
          </a:outerShdw>
        </a:effectLst>
      </c:spPr>
    </c:backWall>
    <c:plotArea>
      <c:layout>
        <c:manualLayout>
          <c:layoutTarget val="inner"/>
          <c:xMode val="edge"/>
          <c:yMode val="edge"/>
          <c:x val="0.17520306301136757"/>
          <c:y val="3.9215675266137444E-2"/>
          <c:w val="0.67974930003858458"/>
          <c:h val="0.96078432473386255"/>
        </c:manualLayout>
      </c:layout>
      <c:pie3DChart>
        <c:varyColors val="1"/>
        <c:ser>
          <c:idx val="0"/>
          <c:order val="0"/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STATEMENT!$C$8:$G$8</c:f>
              <c:strCache>
                <c:ptCount val="5"/>
                <c:pt idx="0">
                  <c:v>INCOME</c:v>
                </c:pt>
                <c:pt idx="1">
                  <c:v>EXPENSE</c:v>
                </c:pt>
                <c:pt idx="2">
                  <c:v>G,O,P</c:v>
                </c:pt>
                <c:pt idx="3">
                  <c:v>NON OPERATING</c:v>
                </c:pt>
                <c:pt idx="4">
                  <c:v>NET PROFIT</c:v>
                </c:pt>
              </c:strCache>
            </c:strRef>
          </c:cat>
          <c:val>
            <c:numRef>
              <c:f>STATEMENT!$C$9:$G$9</c:f>
              <c:numCache>
                <c:formatCode>_(* #,##0_);_(* \(#,##0\);_(* "-"_);_(@_)</c:formatCode>
                <c:ptCount val="5"/>
                <c:pt idx="0">
                  <c:v>3484259500</c:v>
                </c:pt>
                <c:pt idx="1">
                  <c:v>1859846960</c:v>
                </c:pt>
                <c:pt idx="2">
                  <c:v>1624412540</c:v>
                </c:pt>
                <c:pt idx="3">
                  <c:v>979012971.54734004</c:v>
                </c:pt>
                <c:pt idx="4">
                  <c:v>645399568.45265996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0"/>
      <c:rAngAx val="0"/>
      <c:perspective val="30"/>
    </c:view3D>
    <c:floor>
      <c:thickness val="0"/>
    </c:floor>
    <c:sideWall>
      <c:thickness val="0"/>
      <c:spPr>
        <a:noFill/>
        <a:ln>
          <a:noFill/>
        </a:ln>
        <a:effectLst>
          <a:glow rad="127000">
            <a:schemeClr val="accent1"/>
          </a:glow>
          <a:outerShdw blurRad="50800" dist="50800" dir="5400000" algn="ctr" rotWithShape="0">
            <a:srgbClr val="FF0000"/>
          </a:outerShdw>
        </a:effectLst>
      </c:spPr>
    </c:sideWall>
    <c:backWall>
      <c:thickness val="0"/>
      <c:spPr>
        <a:noFill/>
        <a:ln>
          <a:noFill/>
        </a:ln>
        <a:effectLst>
          <a:glow rad="127000">
            <a:schemeClr val="accent1"/>
          </a:glow>
          <a:outerShdw blurRad="50800" dist="50800" dir="5400000" algn="ctr" rotWithShape="0">
            <a:srgbClr val="FF0000"/>
          </a:outerShdw>
        </a:effectLst>
      </c:spPr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'Food &amp; Beverage Dept'!$C$8:$G$8</c:f>
              <c:strCache>
                <c:ptCount val="5"/>
                <c:pt idx="0">
                  <c:v>REVENUE</c:v>
                </c:pt>
                <c:pt idx="1">
                  <c:v>PAYROLL</c:v>
                </c:pt>
                <c:pt idx="2">
                  <c:v>COST OF SOLD</c:v>
                </c:pt>
                <c:pt idx="3">
                  <c:v>OTHER EXPENSES</c:v>
                </c:pt>
                <c:pt idx="4">
                  <c:v>NET PROFIT</c:v>
                </c:pt>
              </c:strCache>
            </c:strRef>
          </c:cat>
          <c:val>
            <c:numRef>
              <c:f>'Food &amp; Beverage Dept'!$C$9:$G$9</c:f>
              <c:numCache>
                <c:formatCode>_(* #,##0_);_(* \(#,##0\);_(* "-"_);_(@_)</c:formatCode>
                <c:ptCount val="5"/>
                <c:pt idx="0">
                  <c:v>408059500</c:v>
                </c:pt>
                <c:pt idx="1">
                  <c:v>246458660</c:v>
                </c:pt>
                <c:pt idx="2">
                  <c:v>126256000</c:v>
                </c:pt>
                <c:pt idx="3">
                  <c:v>58051000</c:v>
                </c:pt>
                <c:pt idx="4">
                  <c:v>-22706160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5074948502349E-2"/>
          <c:y val="4.1062808961262898E-3"/>
          <c:w val="0.94149850102995303"/>
          <c:h val="0.9917874382077474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'Food &amp; Beverage Dept'!$J$8:$J$26</c:f>
              <c:strCache>
                <c:ptCount val="5"/>
                <c:pt idx="0">
                  <c:v>F &amp; B REVENUE</c:v>
                </c:pt>
                <c:pt idx="1">
                  <c:v>COST OF SOLD</c:v>
                </c:pt>
                <c:pt idx="2">
                  <c:v>PAYROLL EXPENSES</c:v>
                </c:pt>
                <c:pt idx="3">
                  <c:v>OTHER EXPENSES</c:v>
                </c:pt>
                <c:pt idx="4">
                  <c:v>NET PROFIT</c:v>
                </c:pt>
              </c:strCache>
            </c:strRef>
          </c:cat>
          <c:val>
            <c:numRef>
              <c:f>'Food &amp; Beverage Dept'!$L$8:$L$26</c:f>
              <c:numCache>
                <c:formatCode>_(* #,##0_);_(* \(#,##0\);_(* "-"_);_(@_)</c:formatCode>
                <c:ptCount val="19"/>
                <c:pt idx="0">
                  <c:v>408059500</c:v>
                </c:pt>
                <c:pt idx="1">
                  <c:v>126256000</c:v>
                </c:pt>
                <c:pt idx="2">
                  <c:v>246458660</c:v>
                </c:pt>
                <c:pt idx="3">
                  <c:v>58051000</c:v>
                </c:pt>
                <c:pt idx="4">
                  <c:v>-22706160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0E-4493-B67B-BFC43C5CC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7281664"/>
        <c:axId val="123214592"/>
      </c:barChart>
      <c:catAx>
        <c:axId val="127281664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23214592"/>
        <c:crosses val="autoZero"/>
        <c:auto val="1"/>
        <c:lblAlgn val="ctr"/>
        <c:lblOffset val="100"/>
        <c:noMultiLvlLbl val="0"/>
      </c:catAx>
      <c:valAx>
        <c:axId val="123214592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12728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5074948502349E-2"/>
          <c:y val="4.1062808961262898E-3"/>
          <c:w val="0.94149850102995303"/>
          <c:h val="0.991787438207747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'Food &amp; Beverage Dept'!$J$8:$K$12</c:f>
              <c:multiLvlStrCache>
                <c:ptCount val="5"/>
                <c:lvl>
                  <c:pt idx="0">
                    <c:v>:</c:v>
                  </c:pt>
                  <c:pt idx="1">
                    <c:v>:</c:v>
                  </c:pt>
                  <c:pt idx="2">
                    <c:v>:</c:v>
                  </c:pt>
                  <c:pt idx="3">
                    <c:v>:</c:v>
                  </c:pt>
                  <c:pt idx="4">
                    <c:v>:</c:v>
                  </c:pt>
                </c:lvl>
                <c:lvl>
                  <c:pt idx="0">
                    <c:v>F &amp; B REVENUE</c:v>
                  </c:pt>
                  <c:pt idx="1">
                    <c:v>COST OF SOLD</c:v>
                  </c:pt>
                  <c:pt idx="2">
                    <c:v>PAYROLL EXPENSES</c:v>
                  </c:pt>
                  <c:pt idx="3">
                    <c:v>OTHER EXPENSES</c:v>
                  </c:pt>
                  <c:pt idx="4">
                    <c:v>NET PROFIT</c:v>
                  </c:pt>
                </c:lvl>
              </c:multiLvlStrCache>
            </c:multiLvlStrRef>
          </c:cat>
          <c:val>
            <c:numRef>
              <c:f>'Food &amp; Beverage Dept'!$L$8:$L$12</c:f>
              <c:numCache>
                <c:formatCode>_(* #,##0_);_(* \(#,##0\);_(* "-"_);_(@_)</c:formatCode>
                <c:ptCount val="5"/>
                <c:pt idx="0">
                  <c:v>408059500</c:v>
                </c:pt>
                <c:pt idx="1">
                  <c:v>126256000</c:v>
                </c:pt>
                <c:pt idx="2">
                  <c:v>246458660</c:v>
                </c:pt>
                <c:pt idx="3">
                  <c:v>58051000</c:v>
                </c:pt>
                <c:pt idx="4">
                  <c:v>-22706160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0E-4493-B67B-BFC43C5CC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6974464"/>
        <c:axId val="126764160"/>
      </c:barChart>
      <c:valAx>
        <c:axId val="12676416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126974464"/>
        <c:crosses val="autoZero"/>
        <c:crossBetween val="between"/>
      </c:valAx>
      <c:catAx>
        <c:axId val="126974464"/>
        <c:scaling>
          <c:orientation val="minMax"/>
        </c:scaling>
        <c:delete val="0"/>
        <c:axPos val="b"/>
        <c:majorTickMark val="out"/>
        <c:minorTickMark val="none"/>
        <c:tickLblPos val="nextTo"/>
        <c:crossAx val="1267641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plosion val="12"/>
            <c:spPr>
              <a:solidFill>
                <a:srgbClr val="70AD47">
                  <a:alpha val="69804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C81-4E1A-9067-7AB57143F97A}"/>
              </c:ext>
            </c:extLst>
          </c:dPt>
          <c:dPt>
            <c:idx val="1"/>
            <c:invertIfNegative val="0"/>
            <c:bubble3D val="0"/>
            <c:explosion val="7"/>
            <c:spPr>
              <a:solidFill>
                <a:srgbClr val="ED7D31">
                  <a:alpha val="69804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C81-4E1A-9067-7AB57143F97A}"/>
              </c:ext>
            </c:extLst>
          </c:dPt>
          <c:dLbls>
            <c:dLbl>
              <c:idx val="0"/>
              <c:layout/>
              <c:spPr>
                <a:noFill/>
                <a:ln>
                  <a:solidFill>
                    <a:schemeClr val="tx1"/>
                  </a:solidFill>
                </a:ln>
                <a:effectLst/>
              </c:spPr>
              <c:txPr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pPr>
                <a:noFill/>
                <a:ln>
                  <a:solidFill>
                    <a:schemeClr val="tx1"/>
                  </a:solidFill>
                </a:ln>
                <a:effectLst/>
              </c:spPr>
              <c:txPr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'Spa Dept'!$C$8:$G$8</c:f>
              <c:strCache>
                <c:ptCount val="5"/>
                <c:pt idx="0">
                  <c:v>REVENUE</c:v>
                </c:pt>
                <c:pt idx="1">
                  <c:v>PAYROLL</c:v>
                </c:pt>
                <c:pt idx="2">
                  <c:v>PROVISION</c:v>
                </c:pt>
                <c:pt idx="3">
                  <c:v>OTHER EXPENSES</c:v>
                </c:pt>
                <c:pt idx="4">
                  <c:v>NET PROFIT</c:v>
                </c:pt>
              </c:strCache>
            </c:strRef>
          </c:cat>
          <c:val>
            <c:numRef>
              <c:f>'Spa Dept'!$C$9:$G$9</c:f>
              <c:numCache>
                <c:formatCode>_(* #,##0_);_(* \(#,##0\);_(* "-"_);_(@_)</c:formatCode>
                <c:ptCount val="5"/>
                <c:pt idx="0">
                  <c:v>104135000</c:v>
                </c:pt>
                <c:pt idx="1">
                  <c:v>17092000</c:v>
                </c:pt>
                <c:pt idx="2">
                  <c:v>35103000</c:v>
                </c:pt>
                <c:pt idx="3">
                  <c:v>3762000</c:v>
                </c:pt>
                <c:pt idx="4">
                  <c:v>48178000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81-4E1A-9067-7AB57143F9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27135744"/>
        <c:axId val="126770496"/>
      </c:barChart>
      <c:catAx>
        <c:axId val="12713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70496"/>
        <c:crosses val="autoZero"/>
        <c:auto val="1"/>
        <c:lblAlgn val="ctr"/>
        <c:lblOffset val="100"/>
        <c:noMultiLvlLbl val="0"/>
      </c:catAx>
      <c:valAx>
        <c:axId val="1267704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127135744"/>
        <c:crosses val="autoZero"/>
        <c:crossBetween val="between"/>
      </c:valAx>
      <c:spPr>
        <a:noFill/>
        <a:ln>
          <a:noFill/>
        </a:ln>
        <a:effectLst>
          <a:glow rad="127000">
            <a:schemeClr val="accent1"/>
          </a:glow>
          <a:outerShdw blurRad="50800" dist="50800" dir="5400000" algn="ctr" rotWithShape="0">
            <a:srgbClr val="FF0000"/>
          </a:outerShdw>
        </a:effectLst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5074948502349E-2"/>
          <c:y val="4.1062808961262898E-3"/>
          <c:w val="0.94149850102995303"/>
          <c:h val="0.9917874382077474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'Spa Dept'!$J$8:$J$26</c:f>
              <c:strCache>
                <c:ptCount val="5"/>
                <c:pt idx="0">
                  <c:v>SPA REVENUE</c:v>
                </c:pt>
                <c:pt idx="1">
                  <c:v>COST OF SOLD</c:v>
                </c:pt>
                <c:pt idx="2">
                  <c:v>PAYROLL EXPENSES</c:v>
                </c:pt>
                <c:pt idx="3">
                  <c:v>OTHER EXPENSES</c:v>
                </c:pt>
                <c:pt idx="4">
                  <c:v>NET PROFIT</c:v>
                </c:pt>
              </c:strCache>
            </c:strRef>
          </c:cat>
          <c:val>
            <c:numRef>
              <c:f>'Spa Dept'!$L$8:$L$26</c:f>
              <c:numCache>
                <c:formatCode>_(* #,##0_);_(* \(#,##0\);_(* "-"_);_(@_)</c:formatCode>
                <c:ptCount val="19"/>
                <c:pt idx="0">
                  <c:v>104135000</c:v>
                </c:pt>
                <c:pt idx="1">
                  <c:v>17092000</c:v>
                </c:pt>
                <c:pt idx="2">
                  <c:v>35103000</c:v>
                </c:pt>
                <c:pt idx="3">
                  <c:v>3762000</c:v>
                </c:pt>
                <c:pt idx="4">
                  <c:v>48178000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0E-4493-B67B-BFC43C5CC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7137792"/>
        <c:axId val="123257408"/>
      </c:barChart>
      <c:catAx>
        <c:axId val="127137792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23257408"/>
        <c:crosses val="autoZero"/>
        <c:auto val="1"/>
        <c:lblAlgn val="ctr"/>
        <c:lblOffset val="100"/>
        <c:noMultiLvlLbl val="0"/>
      </c:catAx>
      <c:valAx>
        <c:axId val="12325740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127137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0"/>
      <c:rAngAx val="0"/>
      <c:perspective val="30"/>
    </c:view3D>
    <c:floor>
      <c:thickness val="0"/>
    </c:floor>
    <c:sideWall>
      <c:thickness val="0"/>
      <c:spPr>
        <a:noFill/>
        <a:ln>
          <a:noFill/>
        </a:ln>
        <a:effectLst>
          <a:glow rad="127000">
            <a:schemeClr val="accent1"/>
          </a:glow>
          <a:outerShdw blurRad="50800" dist="50800" dir="5400000" algn="ctr" rotWithShape="0">
            <a:srgbClr val="FF0000"/>
          </a:outerShdw>
        </a:effectLst>
      </c:spPr>
    </c:sideWall>
    <c:backWall>
      <c:thickness val="0"/>
      <c:spPr>
        <a:noFill/>
        <a:ln>
          <a:noFill/>
        </a:ln>
        <a:effectLst>
          <a:glow rad="127000">
            <a:schemeClr val="accent1"/>
          </a:glow>
          <a:outerShdw blurRad="50800" dist="50800" dir="5400000" algn="ctr" rotWithShape="0">
            <a:srgbClr val="FF0000"/>
          </a:outerShdw>
        </a:effectLst>
      </c:spPr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'Spa Dept'!$C$8:$G$8</c:f>
              <c:strCache>
                <c:ptCount val="5"/>
                <c:pt idx="0">
                  <c:v>REVENUE</c:v>
                </c:pt>
                <c:pt idx="1">
                  <c:v>PAYROLL</c:v>
                </c:pt>
                <c:pt idx="2">
                  <c:v>PROVISION</c:v>
                </c:pt>
                <c:pt idx="3">
                  <c:v>OTHER EXPENSES</c:v>
                </c:pt>
                <c:pt idx="4">
                  <c:v>NET PROFIT</c:v>
                </c:pt>
              </c:strCache>
            </c:strRef>
          </c:cat>
          <c:val>
            <c:numRef>
              <c:f>'Spa Dept'!$C$9:$G$9</c:f>
              <c:numCache>
                <c:formatCode>_(* #,##0_);_(* \(#,##0\);_(* "-"_);_(@_)</c:formatCode>
                <c:ptCount val="5"/>
                <c:pt idx="0">
                  <c:v>104135000</c:v>
                </c:pt>
                <c:pt idx="1">
                  <c:v>17092000</c:v>
                </c:pt>
                <c:pt idx="2">
                  <c:v>35103000</c:v>
                </c:pt>
                <c:pt idx="3">
                  <c:v>3762000</c:v>
                </c:pt>
                <c:pt idx="4">
                  <c:v>48178000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5074948502349E-2"/>
          <c:y val="4.1062808961262898E-3"/>
          <c:w val="0.94149850102995303"/>
          <c:h val="0.991787438207747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'Spa Dept'!$J$8:$K$12</c:f>
              <c:multiLvlStrCache>
                <c:ptCount val="5"/>
                <c:lvl>
                  <c:pt idx="0">
                    <c:v>:</c:v>
                  </c:pt>
                  <c:pt idx="1">
                    <c:v>:</c:v>
                  </c:pt>
                  <c:pt idx="2">
                    <c:v>:</c:v>
                  </c:pt>
                  <c:pt idx="3">
                    <c:v>:</c:v>
                  </c:pt>
                  <c:pt idx="4">
                    <c:v>:</c:v>
                  </c:pt>
                </c:lvl>
                <c:lvl>
                  <c:pt idx="0">
                    <c:v>SPA REVENUE</c:v>
                  </c:pt>
                  <c:pt idx="1">
                    <c:v>COST OF SOLD</c:v>
                  </c:pt>
                  <c:pt idx="2">
                    <c:v>PAYROLL EXPENSES</c:v>
                  </c:pt>
                  <c:pt idx="3">
                    <c:v>OTHER EXPENSES</c:v>
                  </c:pt>
                  <c:pt idx="4">
                    <c:v>NET PROFIT</c:v>
                  </c:pt>
                </c:lvl>
              </c:multiLvlStrCache>
            </c:multiLvlStrRef>
          </c:cat>
          <c:val>
            <c:numRef>
              <c:f>'Spa Dept'!$L$8:$L$12</c:f>
              <c:numCache>
                <c:formatCode>_(* #,##0_);_(* \(#,##0\);_(* "-"_);_(@_)</c:formatCode>
                <c:ptCount val="5"/>
                <c:pt idx="0">
                  <c:v>104135000</c:v>
                </c:pt>
                <c:pt idx="1">
                  <c:v>17092000</c:v>
                </c:pt>
                <c:pt idx="2">
                  <c:v>35103000</c:v>
                </c:pt>
                <c:pt idx="3">
                  <c:v>3762000</c:v>
                </c:pt>
                <c:pt idx="4">
                  <c:v>48178000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0E-4493-B67B-BFC43C5CC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9146880"/>
        <c:axId val="123260864"/>
      </c:barChart>
      <c:valAx>
        <c:axId val="123260864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129146880"/>
        <c:crosses val="autoZero"/>
        <c:crossBetween val="between"/>
      </c:valAx>
      <c:catAx>
        <c:axId val="129146880"/>
        <c:scaling>
          <c:orientation val="minMax"/>
        </c:scaling>
        <c:delete val="0"/>
        <c:axPos val="b"/>
        <c:majorTickMark val="out"/>
        <c:minorTickMark val="none"/>
        <c:tickLblPos val="nextTo"/>
        <c:crossAx val="123260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plosion val="12"/>
            <c:spPr>
              <a:solidFill>
                <a:srgbClr val="70AD47">
                  <a:alpha val="69804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C81-4E1A-9067-7AB57143F97A}"/>
              </c:ext>
            </c:extLst>
          </c:dPt>
          <c:dPt>
            <c:idx val="1"/>
            <c:invertIfNegative val="0"/>
            <c:bubble3D val="0"/>
            <c:explosion val="7"/>
            <c:spPr>
              <a:solidFill>
                <a:srgbClr val="ED7D31">
                  <a:alpha val="69804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C81-4E1A-9067-7AB57143F97A}"/>
              </c:ext>
            </c:extLst>
          </c:dPt>
          <c:dLbls>
            <c:dLbl>
              <c:idx val="0"/>
              <c:layout/>
              <c:spPr>
                <a:noFill/>
                <a:ln>
                  <a:solidFill>
                    <a:schemeClr val="tx1"/>
                  </a:solidFill>
                </a:ln>
                <a:effectLst/>
              </c:spPr>
              <c:txPr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pPr>
                <a:noFill/>
                <a:ln>
                  <a:solidFill>
                    <a:schemeClr val="tx1"/>
                  </a:solidFill>
                </a:ln>
                <a:effectLst/>
              </c:spPr>
              <c:txPr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'Other Dept'!$C$8:$G$8</c:f>
              <c:strCache>
                <c:ptCount val="5"/>
                <c:pt idx="0">
                  <c:v>REVENUE</c:v>
                </c:pt>
                <c:pt idx="1">
                  <c:v>PAYROLL</c:v>
                </c:pt>
                <c:pt idx="2">
                  <c:v>PROVISION</c:v>
                </c:pt>
                <c:pt idx="3">
                  <c:v>OTHER EXPENSES</c:v>
                </c:pt>
                <c:pt idx="4">
                  <c:v>NET PROFIT</c:v>
                </c:pt>
              </c:strCache>
            </c:strRef>
          </c:cat>
          <c:val>
            <c:numRef>
              <c:f>'Other Dept'!$C$9:$G$9</c:f>
              <c:numCache>
                <c:formatCode>_(* #,##0_);_(* \(#,##0\);_(* "-"_);_(@_)</c:formatCode>
                <c:ptCount val="5"/>
                <c:pt idx="0">
                  <c:v>12422000</c:v>
                </c:pt>
                <c:pt idx="1">
                  <c:v>2917000</c:v>
                </c:pt>
                <c:pt idx="2">
                  <c:v>0</c:v>
                </c:pt>
                <c:pt idx="3">
                  <c:v>63000</c:v>
                </c:pt>
                <c:pt idx="4">
                  <c:v>9442000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81-4E1A-9067-7AB57143F9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28631296"/>
        <c:axId val="127264448"/>
      </c:barChart>
      <c:catAx>
        <c:axId val="12863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64448"/>
        <c:crosses val="autoZero"/>
        <c:auto val="1"/>
        <c:lblAlgn val="ctr"/>
        <c:lblOffset val="100"/>
        <c:noMultiLvlLbl val="0"/>
      </c:catAx>
      <c:valAx>
        <c:axId val="1272644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128631296"/>
        <c:crosses val="autoZero"/>
        <c:crossBetween val="between"/>
      </c:valAx>
      <c:spPr>
        <a:noFill/>
        <a:ln>
          <a:noFill/>
        </a:ln>
        <a:effectLst>
          <a:glow rad="127000">
            <a:schemeClr val="accent1"/>
          </a:glow>
          <a:outerShdw blurRad="50800" dist="50800" dir="5400000" algn="ctr" rotWithShape="0">
            <a:srgbClr val="FF0000"/>
          </a:outerShdw>
        </a:effectLst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5074948502349E-2"/>
          <c:y val="4.1062808961262898E-3"/>
          <c:w val="0.94149850102995303"/>
          <c:h val="0.9917874382077474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'Other Dept'!$J$8:$J$26</c:f>
              <c:strCache>
                <c:ptCount val="5"/>
                <c:pt idx="0">
                  <c:v>O.O.D REVENUE</c:v>
                </c:pt>
                <c:pt idx="1">
                  <c:v>COST OF SOLD</c:v>
                </c:pt>
                <c:pt idx="2">
                  <c:v>PAYROLL EXPENSES</c:v>
                </c:pt>
                <c:pt idx="3">
                  <c:v>OTHER EXPENSES</c:v>
                </c:pt>
                <c:pt idx="4">
                  <c:v>NET PROFIT</c:v>
                </c:pt>
              </c:strCache>
            </c:strRef>
          </c:cat>
          <c:val>
            <c:numRef>
              <c:f>'Other Dept'!$L$8:$L$26</c:f>
              <c:numCache>
                <c:formatCode>_(* #,##0_);_(* \(#,##0\);_(* "-"_);_(@_)</c:formatCode>
                <c:ptCount val="19"/>
                <c:pt idx="0">
                  <c:v>12422000</c:v>
                </c:pt>
                <c:pt idx="1">
                  <c:v>2917000</c:v>
                </c:pt>
                <c:pt idx="2">
                  <c:v>0</c:v>
                </c:pt>
                <c:pt idx="3">
                  <c:v>63000</c:v>
                </c:pt>
                <c:pt idx="4">
                  <c:v>9442000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0E-4493-B67B-BFC43C5CC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8632832"/>
        <c:axId val="127266176"/>
      </c:barChart>
      <c:catAx>
        <c:axId val="128632832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27266176"/>
        <c:crosses val="autoZero"/>
        <c:auto val="1"/>
        <c:lblAlgn val="ctr"/>
        <c:lblOffset val="100"/>
        <c:noMultiLvlLbl val="0"/>
      </c:catAx>
      <c:valAx>
        <c:axId val="127266176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12863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plosion val="12"/>
            <c:spPr>
              <a:solidFill>
                <a:srgbClr val="70AD47">
                  <a:alpha val="69804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C81-4E1A-9067-7AB57143F97A}"/>
              </c:ext>
            </c:extLst>
          </c:dPt>
          <c:dPt>
            <c:idx val="1"/>
            <c:invertIfNegative val="0"/>
            <c:bubble3D val="0"/>
            <c:explosion val="7"/>
            <c:spPr>
              <a:solidFill>
                <a:srgbClr val="ED7D31">
                  <a:alpha val="69804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C81-4E1A-9067-7AB57143F97A}"/>
              </c:ext>
            </c:extLst>
          </c:dPt>
          <c:dLbls>
            <c:dLbl>
              <c:idx val="0"/>
              <c:layout/>
              <c:spPr>
                <a:noFill/>
                <a:ln>
                  <a:solidFill>
                    <a:schemeClr val="tx1"/>
                  </a:solidFill>
                </a:ln>
                <a:effectLst/>
              </c:spPr>
              <c:txPr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pPr>
                <a:noFill/>
                <a:ln>
                  <a:solidFill>
                    <a:schemeClr val="tx1"/>
                  </a:solidFill>
                </a:ln>
                <a:effectLst/>
              </c:spPr>
              <c:txPr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'Spa Dept'!$C$8:$G$8</c:f>
              <c:strCache>
                <c:ptCount val="5"/>
                <c:pt idx="0">
                  <c:v>REVENUE</c:v>
                </c:pt>
                <c:pt idx="1">
                  <c:v>PAYROLL</c:v>
                </c:pt>
                <c:pt idx="2">
                  <c:v>PROVISION</c:v>
                </c:pt>
                <c:pt idx="3">
                  <c:v>OTHER EXPENSES</c:v>
                </c:pt>
                <c:pt idx="4">
                  <c:v>NET PROFIT</c:v>
                </c:pt>
              </c:strCache>
            </c:strRef>
          </c:cat>
          <c:val>
            <c:numRef>
              <c:f>'Spa Dept'!$C$9:$G$9</c:f>
              <c:numCache>
                <c:formatCode>_(* #,##0_);_(* \(#,##0\);_(* "-"_);_(@_)</c:formatCode>
                <c:ptCount val="5"/>
                <c:pt idx="0">
                  <c:v>104135000</c:v>
                </c:pt>
                <c:pt idx="1">
                  <c:v>17092000</c:v>
                </c:pt>
                <c:pt idx="2">
                  <c:v>35103000</c:v>
                </c:pt>
                <c:pt idx="3">
                  <c:v>3762000</c:v>
                </c:pt>
                <c:pt idx="4">
                  <c:v>48178000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81-4E1A-9067-7AB57143F9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3980672"/>
        <c:axId val="127268480"/>
      </c:barChart>
      <c:catAx>
        <c:axId val="13398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68480"/>
        <c:crosses val="autoZero"/>
        <c:auto val="1"/>
        <c:lblAlgn val="ctr"/>
        <c:lblOffset val="100"/>
        <c:noMultiLvlLbl val="0"/>
      </c:catAx>
      <c:valAx>
        <c:axId val="1272684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133980672"/>
        <c:crosses val="autoZero"/>
        <c:crossBetween val="between"/>
      </c:valAx>
      <c:spPr>
        <a:noFill/>
        <a:ln>
          <a:noFill/>
        </a:ln>
        <a:effectLst>
          <a:glow rad="127000">
            <a:schemeClr val="accent1"/>
          </a:glow>
          <a:outerShdw blurRad="50800" dist="50800" dir="5400000" algn="ctr" rotWithShape="0">
            <a:srgbClr val="FF0000"/>
          </a:outerShdw>
        </a:effectLst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5074948502349E-2"/>
          <c:y val="4.1062808961262898E-3"/>
          <c:w val="0.94149850102995303"/>
          <c:h val="0.9917874382077474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STATEMENT!$J$8:$J$26</c:f>
              <c:strCache>
                <c:ptCount val="19"/>
                <c:pt idx="0">
                  <c:v>ROOM DEPARTMENT</c:v>
                </c:pt>
                <c:pt idx="1">
                  <c:v>F &amp; B DEPARTMENT</c:v>
                </c:pt>
                <c:pt idx="2">
                  <c:v>SPA DEPARTMENT</c:v>
                </c:pt>
                <c:pt idx="3">
                  <c:v>OTHER OPERATED</c:v>
                </c:pt>
                <c:pt idx="4">
                  <c:v>OTHER INCOME</c:v>
                </c:pt>
                <c:pt idx="5">
                  <c:v>TOTAL REVENEU</c:v>
                </c:pt>
                <c:pt idx="6">
                  <c:v>ROOM EXPENSES</c:v>
                </c:pt>
                <c:pt idx="7">
                  <c:v>F &amp; B EXPENSES</c:v>
                </c:pt>
                <c:pt idx="8">
                  <c:v>SPA EXPENSES</c:v>
                </c:pt>
                <c:pt idx="9">
                  <c:v>OTHER EXPENSES</c:v>
                </c:pt>
                <c:pt idx="10">
                  <c:v>A &amp; G EXPENSES</c:v>
                </c:pt>
                <c:pt idx="11">
                  <c:v>H.R EXPENSES</c:v>
                </c:pt>
                <c:pt idx="12">
                  <c:v>S &amp; M EXPENSES</c:v>
                </c:pt>
                <c:pt idx="13">
                  <c:v>ENERGY COST</c:v>
                </c:pt>
                <c:pt idx="14">
                  <c:v>R &amp; M EXPENSES</c:v>
                </c:pt>
                <c:pt idx="15">
                  <c:v>G.O.P</c:v>
                </c:pt>
                <c:pt idx="16">
                  <c:v>NON OPER. EXP.</c:v>
                </c:pt>
                <c:pt idx="17">
                  <c:v>INCOME TAX</c:v>
                </c:pt>
                <c:pt idx="18">
                  <c:v>NET PROFIT</c:v>
                </c:pt>
              </c:strCache>
            </c:strRef>
          </c:cat>
          <c:val>
            <c:numRef>
              <c:f>STATEMENT!$L$8:$L$26</c:f>
              <c:numCache>
                <c:formatCode>_(* #,##0_);_(* \(#,##0\);_(* "-"_);_(@_)</c:formatCode>
                <c:ptCount val="19"/>
                <c:pt idx="0">
                  <c:v>2899171000</c:v>
                </c:pt>
                <c:pt idx="1">
                  <c:v>408059500</c:v>
                </c:pt>
                <c:pt idx="2">
                  <c:v>104135000</c:v>
                </c:pt>
                <c:pt idx="3">
                  <c:v>12422000</c:v>
                </c:pt>
                <c:pt idx="4">
                  <c:v>60472000</c:v>
                </c:pt>
                <c:pt idx="5">
                  <c:v>3484259500</c:v>
                </c:pt>
                <c:pt idx="6">
                  <c:v>464335000</c:v>
                </c:pt>
                <c:pt idx="7">
                  <c:v>430765660</c:v>
                </c:pt>
                <c:pt idx="8">
                  <c:v>55957000</c:v>
                </c:pt>
                <c:pt idx="9">
                  <c:v>2980000</c:v>
                </c:pt>
                <c:pt idx="10">
                  <c:v>135454000</c:v>
                </c:pt>
                <c:pt idx="11">
                  <c:v>35433000</c:v>
                </c:pt>
                <c:pt idx="12">
                  <c:v>161796000</c:v>
                </c:pt>
                <c:pt idx="13">
                  <c:v>345844000</c:v>
                </c:pt>
                <c:pt idx="14">
                  <c:v>227282300</c:v>
                </c:pt>
                <c:pt idx="15">
                  <c:v>1624412540</c:v>
                </c:pt>
                <c:pt idx="16">
                  <c:v>763879782.06312001</c:v>
                </c:pt>
                <c:pt idx="17">
                  <c:v>215133189.48422</c:v>
                </c:pt>
                <c:pt idx="18">
                  <c:v>645399568.45265996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0E-4493-B67B-BFC43C5CC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3276800"/>
        <c:axId val="125517824"/>
      </c:barChart>
      <c:catAx>
        <c:axId val="123276800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25517824"/>
        <c:crosses val="autoZero"/>
        <c:auto val="1"/>
        <c:lblAlgn val="ctr"/>
        <c:lblOffset val="100"/>
        <c:noMultiLvlLbl val="0"/>
      </c:catAx>
      <c:valAx>
        <c:axId val="1255178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12327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5074948502349E-2"/>
          <c:y val="4.1062808961262898E-3"/>
          <c:w val="0.94149850102995303"/>
          <c:h val="0.9917874382077474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'Spa Dept'!$J$8:$J$26</c:f>
              <c:strCache>
                <c:ptCount val="5"/>
                <c:pt idx="0">
                  <c:v>SPA REVENUE</c:v>
                </c:pt>
                <c:pt idx="1">
                  <c:v>COST OF SOLD</c:v>
                </c:pt>
                <c:pt idx="2">
                  <c:v>PAYROLL EXPENSES</c:v>
                </c:pt>
                <c:pt idx="3">
                  <c:v>OTHER EXPENSES</c:v>
                </c:pt>
                <c:pt idx="4">
                  <c:v>NET PROFIT</c:v>
                </c:pt>
              </c:strCache>
            </c:strRef>
          </c:cat>
          <c:val>
            <c:numRef>
              <c:f>'Spa Dept'!$L$8:$L$26</c:f>
              <c:numCache>
                <c:formatCode>_(* #,##0_);_(* \(#,##0\);_(* "-"_);_(@_)</c:formatCode>
                <c:ptCount val="19"/>
                <c:pt idx="0">
                  <c:v>104135000</c:v>
                </c:pt>
                <c:pt idx="1">
                  <c:v>17092000</c:v>
                </c:pt>
                <c:pt idx="2">
                  <c:v>35103000</c:v>
                </c:pt>
                <c:pt idx="3">
                  <c:v>3762000</c:v>
                </c:pt>
                <c:pt idx="4">
                  <c:v>48178000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0E-4493-B67B-BFC43C5CC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3981696"/>
        <c:axId val="127270208"/>
      </c:barChart>
      <c:catAx>
        <c:axId val="133981696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27270208"/>
        <c:crosses val="autoZero"/>
        <c:auto val="1"/>
        <c:lblAlgn val="ctr"/>
        <c:lblOffset val="100"/>
        <c:noMultiLvlLbl val="0"/>
      </c:catAx>
      <c:valAx>
        <c:axId val="12727020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13398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0"/>
      <c:rAngAx val="0"/>
      <c:perspective val="30"/>
    </c:view3D>
    <c:floor>
      <c:thickness val="0"/>
    </c:floor>
    <c:sideWall>
      <c:thickness val="0"/>
      <c:spPr>
        <a:noFill/>
        <a:ln>
          <a:noFill/>
        </a:ln>
        <a:effectLst>
          <a:glow rad="127000">
            <a:schemeClr val="accent1"/>
          </a:glow>
          <a:outerShdw blurRad="50800" dist="50800" dir="5400000" algn="ctr" rotWithShape="0">
            <a:srgbClr val="FF0000"/>
          </a:outerShdw>
        </a:effectLst>
      </c:spPr>
    </c:sideWall>
    <c:backWall>
      <c:thickness val="0"/>
      <c:spPr>
        <a:noFill/>
        <a:ln>
          <a:noFill/>
        </a:ln>
        <a:effectLst>
          <a:glow rad="127000">
            <a:schemeClr val="accent1"/>
          </a:glow>
          <a:outerShdw blurRad="50800" dist="50800" dir="5400000" algn="ctr" rotWithShape="0">
            <a:srgbClr val="FF0000"/>
          </a:outerShdw>
        </a:effectLst>
      </c:spPr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'Other Dept'!$C$8:$G$8</c:f>
              <c:strCache>
                <c:ptCount val="5"/>
                <c:pt idx="0">
                  <c:v>REVENUE</c:v>
                </c:pt>
                <c:pt idx="1">
                  <c:v>PAYROLL</c:v>
                </c:pt>
                <c:pt idx="2">
                  <c:v>PROVISION</c:v>
                </c:pt>
                <c:pt idx="3">
                  <c:v>OTHER EXPENSES</c:v>
                </c:pt>
                <c:pt idx="4">
                  <c:v>NET PROFIT</c:v>
                </c:pt>
              </c:strCache>
            </c:strRef>
          </c:cat>
          <c:val>
            <c:numRef>
              <c:f>'Other Dept'!$C$9:$G$9</c:f>
              <c:numCache>
                <c:formatCode>_(* #,##0_);_(* \(#,##0\);_(* "-"_);_(@_)</c:formatCode>
                <c:ptCount val="5"/>
                <c:pt idx="0">
                  <c:v>12422000</c:v>
                </c:pt>
                <c:pt idx="1">
                  <c:v>2917000</c:v>
                </c:pt>
                <c:pt idx="2">
                  <c:v>0</c:v>
                </c:pt>
                <c:pt idx="3">
                  <c:v>63000</c:v>
                </c:pt>
                <c:pt idx="4">
                  <c:v>9442000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5074948502349E-2"/>
          <c:y val="4.1062808961262898E-3"/>
          <c:w val="0.94149850102995303"/>
          <c:h val="0.991787438207747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'Other Dept'!$J$8:$K$12</c:f>
              <c:multiLvlStrCache>
                <c:ptCount val="5"/>
                <c:lvl>
                  <c:pt idx="0">
                    <c:v>:</c:v>
                  </c:pt>
                  <c:pt idx="1">
                    <c:v>:</c:v>
                  </c:pt>
                  <c:pt idx="2">
                    <c:v>:</c:v>
                  </c:pt>
                  <c:pt idx="3">
                    <c:v>:</c:v>
                  </c:pt>
                  <c:pt idx="4">
                    <c:v>:</c:v>
                  </c:pt>
                </c:lvl>
                <c:lvl>
                  <c:pt idx="0">
                    <c:v>O.O.D REVENUE</c:v>
                  </c:pt>
                  <c:pt idx="1">
                    <c:v>COST OF SOLD</c:v>
                  </c:pt>
                  <c:pt idx="2">
                    <c:v>PAYROLL EXPENSES</c:v>
                  </c:pt>
                  <c:pt idx="3">
                    <c:v>OTHER EXPENSES</c:v>
                  </c:pt>
                  <c:pt idx="4">
                    <c:v>NET PROFIT</c:v>
                  </c:pt>
                </c:lvl>
              </c:multiLvlStrCache>
            </c:multiLvlStrRef>
          </c:cat>
          <c:val>
            <c:numRef>
              <c:f>'Other Dept'!$L$8:$L$12</c:f>
              <c:numCache>
                <c:formatCode>_(* #,##0_);_(* \(#,##0\);_(* "-"_);_(@_)</c:formatCode>
                <c:ptCount val="5"/>
                <c:pt idx="0">
                  <c:v>12422000</c:v>
                </c:pt>
                <c:pt idx="1">
                  <c:v>2917000</c:v>
                </c:pt>
                <c:pt idx="2">
                  <c:v>0</c:v>
                </c:pt>
                <c:pt idx="3">
                  <c:v>63000</c:v>
                </c:pt>
                <c:pt idx="4">
                  <c:v>9442000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4283776"/>
        <c:axId val="134155072"/>
      </c:barChart>
      <c:valAx>
        <c:axId val="13415507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134283776"/>
        <c:crosses val="autoZero"/>
        <c:crossBetween val="between"/>
      </c:valAx>
      <c:catAx>
        <c:axId val="134283776"/>
        <c:scaling>
          <c:orientation val="minMax"/>
        </c:scaling>
        <c:delete val="0"/>
        <c:axPos val="b"/>
        <c:majorTickMark val="out"/>
        <c:minorTickMark val="none"/>
        <c:tickLblPos val="nextTo"/>
        <c:crossAx val="134155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  <c:spPr>
        <a:noFill/>
        <a:ln>
          <a:noFill/>
        </a:ln>
        <a:effectLst>
          <a:glow rad="127000">
            <a:schemeClr val="accent1"/>
          </a:glow>
          <a:outerShdw blurRad="50800" dist="50800" dir="5400000" algn="ctr" rotWithShape="0">
            <a:srgbClr val="FF0000"/>
          </a:outerShdw>
        </a:effectLst>
      </c:spPr>
    </c:sideWall>
    <c:backWall>
      <c:thickness val="0"/>
      <c:spPr>
        <a:noFill/>
        <a:ln>
          <a:noFill/>
        </a:ln>
        <a:effectLst>
          <a:glow rad="127000">
            <a:schemeClr val="accent1"/>
          </a:glow>
          <a:outerShdw blurRad="50800" dist="50800" dir="5400000" algn="ctr" rotWithShape="0">
            <a:srgbClr val="FF0000"/>
          </a:outerShdw>
        </a:effectLst>
      </c:spPr>
    </c:backWall>
    <c:plotArea>
      <c:layout>
        <c:manualLayout>
          <c:layoutTarget val="inner"/>
          <c:xMode val="edge"/>
          <c:yMode val="edge"/>
          <c:x val="0.17852904221534077"/>
          <c:y val="3.9589280345098371E-2"/>
          <c:w val="0.65299385616905936"/>
          <c:h val="0.93521754125347556"/>
        </c:manualLayout>
      </c:layout>
      <c:pie3DChart>
        <c:varyColors val="1"/>
        <c:ser>
          <c:idx val="0"/>
          <c:order val="0"/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'Overhead Expenses'!$C$8:$G$8</c:f>
              <c:strCache>
                <c:ptCount val="5"/>
                <c:pt idx="0">
                  <c:v>A &amp; G EXPENSES</c:v>
                </c:pt>
                <c:pt idx="1">
                  <c:v>H.R EXPENSES</c:v>
                </c:pt>
                <c:pt idx="2">
                  <c:v>S &amp; M EXEPENSES</c:v>
                </c:pt>
                <c:pt idx="3">
                  <c:v>ENERGY COST</c:v>
                </c:pt>
                <c:pt idx="4">
                  <c:v>R &amp; M EXPENSES</c:v>
                </c:pt>
              </c:strCache>
            </c:strRef>
          </c:cat>
          <c:val>
            <c:numRef>
              <c:f>'Overhead Expenses'!$C$9:$G$9</c:f>
              <c:numCache>
                <c:formatCode>_(* #,##0_);_(* \(#,##0\);_(* "-"_);_(@_)</c:formatCode>
                <c:ptCount val="5"/>
                <c:pt idx="0">
                  <c:v>135454000</c:v>
                </c:pt>
                <c:pt idx="1">
                  <c:v>35433000</c:v>
                </c:pt>
                <c:pt idx="2">
                  <c:v>161796000</c:v>
                </c:pt>
                <c:pt idx="3">
                  <c:v>345844000</c:v>
                </c:pt>
                <c:pt idx="4">
                  <c:v>227282300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5074948502349E-2"/>
          <c:y val="4.1062808961262898E-3"/>
          <c:w val="0.94149850102995303"/>
          <c:h val="0.991787438207747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'Overhead Expenses'!$J$8:$K$12</c:f>
              <c:multiLvlStrCache>
                <c:ptCount val="5"/>
                <c:lvl>
                  <c:pt idx="0">
                    <c:v>:</c:v>
                  </c:pt>
                  <c:pt idx="1">
                    <c:v>:</c:v>
                  </c:pt>
                  <c:pt idx="2">
                    <c:v>:</c:v>
                  </c:pt>
                  <c:pt idx="3">
                    <c:v>:</c:v>
                  </c:pt>
                  <c:pt idx="4">
                    <c:v>:</c:v>
                  </c:pt>
                </c:lvl>
                <c:lvl>
                  <c:pt idx="0">
                    <c:v>A &amp; G EXPENSES</c:v>
                  </c:pt>
                  <c:pt idx="1">
                    <c:v>H.R EXPENSES</c:v>
                  </c:pt>
                  <c:pt idx="2">
                    <c:v>S &amp; M EXEPENSES</c:v>
                  </c:pt>
                  <c:pt idx="3">
                    <c:v>ENERGY COST</c:v>
                  </c:pt>
                  <c:pt idx="4">
                    <c:v>R &amp; M EXPENSES</c:v>
                  </c:pt>
                </c:lvl>
              </c:multiLvlStrCache>
            </c:multiLvlStrRef>
          </c:cat>
          <c:val>
            <c:numRef>
              <c:f>'Overhead Expenses'!$L$8:$L$12</c:f>
              <c:numCache>
                <c:formatCode>_(* #,##0_);_(* \(#,##0\);_(* "-"_);_(@_)</c:formatCode>
                <c:ptCount val="5"/>
                <c:pt idx="0">
                  <c:v>135454000</c:v>
                </c:pt>
                <c:pt idx="1">
                  <c:v>35433000</c:v>
                </c:pt>
                <c:pt idx="2">
                  <c:v>161796000</c:v>
                </c:pt>
                <c:pt idx="3">
                  <c:v>345844000</c:v>
                </c:pt>
                <c:pt idx="4">
                  <c:v>227282300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8989696"/>
        <c:axId val="133762432"/>
      </c:barChart>
      <c:valAx>
        <c:axId val="13376243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128989696"/>
        <c:crosses val="autoZero"/>
        <c:crossBetween val="between"/>
      </c:valAx>
      <c:catAx>
        <c:axId val="128989696"/>
        <c:scaling>
          <c:orientation val="minMax"/>
        </c:scaling>
        <c:delete val="0"/>
        <c:axPos val="b"/>
        <c:majorTickMark val="out"/>
        <c:minorTickMark val="none"/>
        <c:tickLblPos val="nextTo"/>
        <c:crossAx val="13376243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REVENUE BUDGET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Statistics!$C$6:$E$6</c:f>
              <c:strCache>
                <c:ptCount val="1"/>
                <c:pt idx="0">
                  <c:v>  Rooms  IDR </c:v>
                </c:pt>
              </c:strCache>
            </c:strRef>
          </c:tx>
          <c:invertIfNegative val="0"/>
          <c:val>
            <c:numRef>
              <c:f>Statistics!$F$6</c:f>
              <c:numCache>
                <c:formatCode>_(* #,##0_);_(* \(#,##0\);_(* "-"_);_(@_)</c:formatCode>
                <c:ptCount val="1"/>
                <c:pt idx="0">
                  <c:v>2899171000</c:v>
                </c:pt>
              </c:numCache>
            </c:numRef>
          </c:val>
        </c:ser>
        <c:ser>
          <c:idx val="1"/>
          <c:order val="1"/>
          <c:tx>
            <c:strRef>
              <c:f>Statistics!$C$7:$E$7</c:f>
              <c:strCache>
                <c:ptCount val="1"/>
                <c:pt idx="0">
                  <c:v>  Food &amp; Beverage  IDR </c:v>
                </c:pt>
              </c:strCache>
            </c:strRef>
          </c:tx>
          <c:invertIfNegative val="0"/>
          <c:val>
            <c:numRef>
              <c:f>Statistics!$F$7</c:f>
              <c:numCache>
                <c:formatCode>_(* #,##0_);_(* \(#,##0\);_(* "-"_);_(@_)</c:formatCode>
                <c:ptCount val="1"/>
                <c:pt idx="0">
                  <c:v>408059500</c:v>
                </c:pt>
              </c:numCache>
            </c:numRef>
          </c:val>
        </c:ser>
        <c:ser>
          <c:idx val="2"/>
          <c:order val="2"/>
          <c:tx>
            <c:strRef>
              <c:f>Statistics!$C$8:$E$8</c:f>
              <c:strCache>
                <c:ptCount val="1"/>
                <c:pt idx="0">
                  <c:v>  Other  IDR </c:v>
                </c:pt>
              </c:strCache>
            </c:strRef>
          </c:tx>
          <c:invertIfNegative val="0"/>
          <c:val>
            <c:numRef>
              <c:f>Statistics!$F$8</c:f>
              <c:numCache>
                <c:formatCode>_(* #,##0_);_(* \(#,##0\);_(* "-"_);_(@_)</c:formatCode>
                <c:ptCount val="1"/>
                <c:pt idx="0">
                  <c:v>177029000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5736960"/>
        <c:axId val="125521856"/>
      </c:barChart>
      <c:catAx>
        <c:axId val="1257369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25521856"/>
        <c:crosses val="autoZero"/>
        <c:auto val="1"/>
        <c:lblAlgn val="ctr"/>
        <c:lblOffset val="100"/>
        <c:noMultiLvlLbl val="0"/>
      </c:catAx>
      <c:valAx>
        <c:axId val="125521856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1257369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Income!$G$23</c:f>
              <c:strCache>
                <c:ptCount val="1"/>
                <c:pt idx="0">
                  <c:v>ARR</c:v>
                </c:pt>
              </c:strCache>
            </c:strRef>
          </c:tx>
          <c:val>
            <c:numRef>
              <c:f>Income!$H$23:$S$23</c:f>
              <c:numCache>
                <c:formatCode>_(* #,##0_);_(* \(#,##0\);_(* "-"_);_(@_)</c:formatCode>
                <c:ptCount val="12"/>
                <c:pt idx="0">
                  <c:v>4706603.2258064514</c:v>
                </c:pt>
                <c:pt idx="1">
                  <c:v>4638673.5999999996</c:v>
                </c:pt>
                <c:pt idx="2">
                  <c:v>4699989.8989898991</c:v>
                </c:pt>
                <c:pt idx="3">
                  <c:v>4704264.255910987</c:v>
                </c:pt>
                <c:pt idx="4">
                  <c:v>4696065.7568858564</c:v>
                </c:pt>
                <c:pt idx="5">
                  <c:v>4696893.6392909279</c:v>
                </c:pt>
                <c:pt idx="6">
                  <c:v>4704947.311741936</c:v>
                </c:pt>
                <c:pt idx="7">
                  <c:v>4699004.7438330175</c:v>
                </c:pt>
                <c:pt idx="8">
                  <c:v>4702956.6185539486</c:v>
                </c:pt>
                <c:pt idx="9">
                  <c:v>4704947.311741936</c:v>
                </c:pt>
                <c:pt idx="10">
                  <c:v>4697731.8181818184</c:v>
                </c:pt>
                <c:pt idx="11">
                  <c:v>4699004.7438330175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738496"/>
        <c:axId val="125524160"/>
      </c:areaChart>
      <c:catAx>
        <c:axId val="125738496"/>
        <c:scaling>
          <c:orientation val="minMax"/>
        </c:scaling>
        <c:delete val="0"/>
        <c:axPos val="b"/>
        <c:majorTickMark val="out"/>
        <c:minorTickMark val="none"/>
        <c:tickLblPos val="nextTo"/>
        <c:crossAx val="125524160"/>
        <c:crosses val="autoZero"/>
        <c:auto val="1"/>
        <c:lblAlgn val="ctr"/>
        <c:lblOffset val="100"/>
        <c:noMultiLvlLbl val="0"/>
      </c:catAx>
      <c:valAx>
        <c:axId val="12552416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125738496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Income!$G$24</c:f>
              <c:strCache>
                <c:ptCount val="1"/>
                <c:pt idx="0">
                  <c:v>RevPAR</c:v>
                </c:pt>
              </c:strCache>
            </c:strRef>
          </c:tx>
          <c:val>
            <c:numRef>
              <c:f>Income!$H$24:$S$24</c:f>
              <c:numCache>
                <c:formatCode>_(* #,##0_);_(* \(#,##0\);_(* "-"_);_(@_)</c:formatCode>
                <c:ptCount val="12"/>
                <c:pt idx="0">
                  <c:v>1810232.0099255582</c:v>
                </c:pt>
                <c:pt idx="1">
                  <c:v>1991188.8736263737</c:v>
                </c:pt>
                <c:pt idx="2">
                  <c:v>1731882.1339950373</c:v>
                </c:pt>
                <c:pt idx="3">
                  <c:v>2168183.3333333335</c:v>
                </c:pt>
                <c:pt idx="4">
                  <c:v>2348032.8784429282</c:v>
                </c:pt>
                <c:pt idx="5">
                  <c:v>2887385.2564615384</c:v>
                </c:pt>
                <c:pt idx="6">
                  <c:v>2714392.6798511166</c:v>
                </c:pt>
                <c:pt idx="7">
                  <c:v>3072426.1786600496</c:v>
                </c:pt>
                <c:pt idx="8">
                  <c:v>2710229.4872307694</c:v>
                </c:pt>
                <c:pt idx="9">
                  <c:v>2714392.6798511166</c:v>
                </c:pt>
                <c:pt idx="10">
                  <c:v>1987501.923076923</c:v>
                </c:pt>
                <c:pt idx="11">
                  <c:v>3072426.1786600496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038528"/>
        <c:axId val="125861888"/>
      </c:areaChart>
      <c:catAx>
        <c:axId val="126038528"/>
        <c:scaling>
          <c:orientation val="minMax"/>
        </c:scaling>
        <c:delete val="0"/>
        <c:axPos val="b"/>
        <c:majorTickMark val="out"/>
        <c:minorTickMark val="none"/>
        <c:tickLblPos val="nextTo"/>
        <c:crossAx val="125861888"/>
        <c:crosses val="autoZero"/>
        <c:auto val="1"/>
        <c:lblAlgn val="ctr"/>
        <c:lblOffset val="100"/>
        <c:noMultiLvlLbl val="0"/>
      </c:catAx>
      <c:valAx>
        <c:axId val="125861888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126038528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Income!$G$21</c:f>
              <c:strCache>
                <c:ptCount val="1"/>
                <c:pt idx="0">
                  <c:v>ROOM SOLD</c:v>
                </c:pt>
              </c:strCache>
            </c:strRef>
          </c:tx>
          <c:val>
            <c:numRef>
              <c:f>Income!$H$21:$S$21</c:f>
              <c:numCache>
                <c:formatCode>_(* #,##0_);_(* \(#,##0\);_(* "-"_);_(@_)</c:formatCode>
                <c:ptCount val="12"/>
                <c:pt idx="0">
                  <c:v>620</c:v>
                </c:pt>
                <c:pt idx="1">
                  <c:v>625</c:v>
                </c:pt>
                <c:pt idx="2">
                  <c:v>594</c:v>
                </c:pt>
                <c:pt idx="3">
                  <c:v>719</c:v>
                </c:pt>
                <c:pt idx="4">
                  <c:v>806</c:v>
                </c:pt>
                <c:pt idx="5">
                  <c:v>959</c:v>
                </c:pt>
                <c:pt idx="6">
                  <c:v>930</c:v>
                </c:pt>
                <c:pt idx="7">
                  <c:v>1054</c:v>
                </c:pt>
                <c:pt idx="8">
                  <c:v>899</c:v>
                </c:pt>
                <c:pt idx="9">
                  <c:v>930</c:v>
                </c:pt>
                <c:pt idx="10">
                  <c:v>660</c:v>
                </c:pt>
                <c:pt idx="11">
                  <c:v>1054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039040"/>
        <c:axId val="125863616"/>
      </c:areaChart>
      <c:catAx>
        <c:axId val="126039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25863616"/>
        <c:crosses val="autoZero"/>
        <c:auto val="1"/>
        <c:lblAlgn val="ctr"/>
        <c:lblOffset val="100"/>
        <c:noMultiLvlLbl val="0"/>
      </c:catAx>
      <c:valAx>
        <c:axId val="125863616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126039040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Income!$G$32</c:f>
              <c:strCache>
                <c:ptCount val="1"/>
                <c:pt idx="0">
                  <c:v>REVENU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##,##0,,&quot; m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Income!$H$32:$S$32</c:f>
              <c:numCache>
                <c:formatCode>_(* #,##0_);_(* \(#,##0\);_(* "-"_);_(@_)</c:formatCode>
                <c:ptCount val="12"/>
                <c:pt idx="0">
                  <c:v>3500464500</c:v>
                </c:pt>
                <c:pt idx="1">
                  <c:v>3484259500</c:v>
                </c:pt>
                <c:pt idx="2">
                  <c:v>3350106000</c:v>
                </c:pt>
                <c:pt idx="3">
                  <c:v>4057671000</c:v>
                </c:pt>
                <c:pt idx="4">
                  <c:v>4542334000.0500002</c:v>
                </c:pt>
                <c:pt idx="5">
                  <c:v>5405955000.0799999</c:v>
                </c:pt>
                <c:pt idx="6">
                  <c:v>5249586999.9200001</c:v>
                </c:pt>
                <c:pt idx="7">
                  <c:v>5942999500</c:v>
                </c:pt>
                <c:pt idx="8">
                  <c:v>5072703500.0799999</c:v>
                </c:pt>
                <c:pt idx="9">
                  <c:v>5249586999.9200001</c:v>
                </c:pt>
                <c:pt idx="10">
                  <c:v>3720461500</c:v>
                </c:pt>
                <c:pt idx="11">
                  <c:v>5942999500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E0-4F47-9ED5-36E895C07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27"/>
        <c:axId val="126039552"/>
        <c:axId val="125865344"/>
      </c:barChart>
      <c:barChart>
        <c:barDir val="col"/>
        <c:grouping val="clustered"/>
        <c:varyColors val="0"/>
        <c:ser>
          <c:idx val="1"/>
          <c:order val="1"/>
          <c:tx>
            <c:strRef>
              <c:f>Income!$G$33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#,##0,,&quot; m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Income!$H$33:$S$33</c:f>
              <c:numCache>
                <c:formatCode>_(* #,##0_);_(* \(#,##0\);_(* "-"_);_(@_)</c:formatCode>
                <c:ptCount val="12"/>
                <c:pt idx="0">
                  <c:v>1859830160</c:v>
                </c:pt>
                <c:pt idx="1">
                  <c:v>1859846960</c:v>
                </c:pt>
                <c:pt idx="2">
                  <c:v>1843779960</c:v>
                </c:pt>
                <c:pt idx="3">
                  <c:v>1890772960</c:v>
                </c:pt>
                <c:pt idx="4">
                  <c:v>2052459260</c:v>
                </c:pt>
                <c:pt idx="5">
                  <c:v>2270059760</c:v>
                </c:pt>
                <c:pt idx="6">
                  <c:v>2449536560</c:v>
                </c:pt>
                <c:pt idx="7">
                  <c:v>2523583920</c:v>
                </c:pt>
                <c:pt idx="8">
                  <c:v>2466437180</c:v>
                </c:pt>
                <c:pt idx="9">
                  <c:v>2289114460</c:v>
                </c:pt>
                <c:pt idx="10">
                  <c:v>1855239160</c:v>
                </c:pt>
                <c:pt idx="11">
                  <c:v>2363202500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5E0-4F47-9ED5-36E895C07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26040576"/>
        <c:axId val="125865920"/>
      </c:barChart>
      <c:catAx>
        <c:axId val="126039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5865344"/>
        <c:crosses val="autoZero"/>
        <c:auto val="1"/>
        <c:lblAlgn val="ctr"/>
        <c:lblOffset val="100"/>
        <c:noMultiLvlLbl val="0"/>
      </c:catAx>
      <c:valAx>
        <c:axId val="1258653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126039552"/>
        <c:crosses val="autoZero"/>
        <c:crossBetween val="between"/>
      </c:valAx>
      <c:valAx>
        <c:axId val="125865920"/>
        <c:scaling>
          <c:orientation val="minMax"/>
        </c:scaling>
        <c:delete val="1"/>
        <c:axPos val="r"/>
        <c:numFmt formatCode="_(* #,##0_);_(* \(#,##0\);_(* &quot;-&quot;_);_(@_)" sourceLinked="1"/>
        <c:majorTickMark val="out"/>
        <c:minorTickMark val="none"/>
        <c:tickLblPos val="nextTo"/>
        <c:crossAx val="126040576"/>
        <c:crosses val="max"/>
        <c:crossBetween val="between"/>
      </c:valAx>
      <c:catAx>
        <c:axId val="126040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5865920"/>
        <c:crosses val="autoZero"/>
        <c:auto val="1"/>
        <c:lblAlgn val="ctr"/>
        <c:lblOffset val="100"/>
        <c:noMultiLvlLbl val="0"/>
      </c:catAx>
      <c:spPr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0"/>
      <c:rAngAx val="0"/>
      <c:perspective val="30"/>
    </c:view3D>
    <c:floor>
      <c:thickness val="0"/>
    </c:floor>
    <c:sideWall>
      <c:thickness val="0"/>
      <c:spPr>
        <a:noFill/>
        <a:ln>
          <a:noFill/>
        </a:ln>
        <a:effectLst>
          <a:glow rad="127000">
            <a:schemeClr val="accent1"/>
          </a:glow>
          <a:outerShdw blurRad="50800" dist="50800" dir="5400000" algn="ctr" rotWithShape="0">
            <a:srgbClr val="FF0000"/>
          </a:outerShdw>
        </a:effectLst>
      </c:spPr>
    </c:sideWall>
    <c:backWall>
      <c:thickness val="0"/>
      <c:spPr>
        <a:noFill/>
        <a:ln>
          <a:noFill/>
        </a:ln>
        <a:effectLst>
          <a:glow rad="127000">
            <a:schemeClr val="accent1"/>
          </a:glow>
          <a:outerShdw blurRad="50800" dist="50800" dir="5400000" algn="ctr" rotWithShape="0">
            <a:srgbClr val="FF0000"/>
          </a:outerShdw>
        </a:effectLst>
      </c:spPr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'Room Dept'!$C$8:$G$8</c:f>
              <c:strCache>
                <c:ptCount val="5"/>
                <c:pt idx="0">
                  <c:v>REVENUE</c:v>
                </c:pt>
                <c:pt idx="1">
                  <c:v>PAYROLL</c:v>
                </c:pt>
                <c:pt idx="2">
                  <c:v>PROVISION</c:v>
                </c:pt>
                <c:pt idx="3">
                  <c:v>OTHER EXPENSES</c:v>
                </c:pt>
                <c:pt idx="4">
                  <c:v>NET PROFIT</c:v>
                </c:pt>
              </c:strCache>
            </c:strRef>
          </c:cat>
          <c:val>
            <c:numRef>
              <c:f>'Room Dept'!$C$9:$G$9</c:f>
              <c:numCache>
                <c:formatCode>_(* #,##0_);_(* \(#,##0\);_(* "-"_);_(@_)</c:formatCode>
                <c:ptCount val="5"/>
                <c:pt idx="0">
                  <c:v>2918094000</c:v>
                </c:pt>
                <c:pt idx="1">
                  <c:v>159796000</c:v>
                </c:pt>
                <c:pt idx="2">
                  <c:v>30308000</c:v>
                </c:pt>
                <c:pt idx="3">
                  <c:v>261637000</c:v>
                </c:pt>
                <c:pt idx="4">
                  <c:v>2466353000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5074948502349E-2"/>
          <c:y val="4.1062808961262898E-3"/>
          <c:w val="0.94149850102995303"/>
          <c:h val="0.991787438207747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'Room Dept'!$J$8:$J$12</c:f>
              <c:strCache>
                <c:ptCount val="5"/>
                <c:pt idx="0">
                  <c:v>ROOM REVENUE</c:v>
                </c:pt>
                <c:pt idx="1">
                  <c:v>PAYROLL EXPENSES</c:v>
                </c:pt>
                <c:pt idx="2">
                  <c:v>PROVISION</c:v>
                </c:pt>
                <c:pt idx="3">
                  <c:v>OTHER EXPENSES</c:v>
                </c:pt>
                <c:pt idx="4">
                  <c:v>NET PROFIT</c:v>
                </c:pt>
              </c:strCache>
            </c:strRef>
          </c:cat>
          <c:val>
            <c:numRef>
              <c:f>'Room Dept'!$L$8:$L$12</c:f>
              <c:numCache>
                <c:formatCode>_(* #,##0_);_(* \(#,##0\);_(* "-"_);_(@_)</c:formatCode>
                <c:ptCount val="5"/>
                <c:pt idx="0">
                  <c:v>2918094000</c:v>
                </c:pt>
                <c:pt idx="1">
                  <c:v>159796000</c:v>
                </c:pt>
                <c:pt idx="2">
                  <c:v>30308000</c:v>
                </c:pt>
                <c:pt idx="3">
                  <c:v>261637000</c:v>
                </c:pt>
                <c:pt idx="4">
                  <c:v>2466353000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0E-4493-B67B-BFC43C5CC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6448640"/>
        <c:axId val="125868800"/>
      </c:barChart>
      <c:valAx>
        <c:axId val="12586880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126448640"/>
        <c:crosses val="autoZero"/>
        <c:crossBetween val="between"/>
      </c:valAx>
      <c:catAx>
        <c:axId val="126448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25868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STATEMENT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STATEMENT!A1"/><Relationship Id="rId1" Type="http://schemas.openxmlformats.org/officeDocument/2006/relationships/hyperlink" Target="#'Terms of Use'!A1"/><Relationship Id="rId5" Type="http://schemas.openxmlformats.org/officeDocument/2006/relationships/hyperlink" Target="#Dashboard!A3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meka.net/excel-template/monthly-budget-worksheet/?utm_source=someka_file&amp;open=1" TargetMode="External"/><Relationship Id="rId13" Type="http://schemas.openxmlformats.org/officeDocument/2006/relationships/hyperlink" Target="#'Spa Dept'!A8"/><Relationship Id="rId3" Type="http://schemas.openxmlformats.org/officeDocument/2006/relationships/hyperlink" Target="#Income!A7"/><Relationship Id="rId7" Type="http://schemas.openxmlformats.org/officeDocument/2006/relationships/hyperlink" Target="mailto:info@sphmhospitality.com" TargetMode="External"/><Relationship Id="rId12" Type="http://schemas.openxmlformats.org/officeDocument/2006/relationships/hyperlink" Target="#'Food &amp; Beverage Dept'!A8"/><Relationship Id="rId2" Type="http://schemas.openxmlformats.org/officeDocument/2006/relationships/hyperlink" Target="#Expense!A8"/><Relationship Id="rId1" Type="http://schemas.openxmlformats.org/officeDocument/2006/relationships/hyperlink" Target="#'Terms of Use'!A1"/><Relationship Id="rId6" Type="http://schemas.openxmlformats.org/officeDocument/2006/relationships/image" Target="../media/image2.png"/><Relationship Id="rId11" Type="http://schemas.openxmlformats.org/officeDocument/2006/relationships/hyperlink" Target="#'Room Dept'!A8"/><Relationship Id="rId5" Type="http://schemas.openxmlformats.org/officeDocument/2006/relationships/chart" Target="../charts/chart2.xml"/><Relationship Id="rId10" Type="http://schemas.openxmlformats.org/officeDocument/2006/relationships/hyperlink" Target="#'Overhead Expenses'!A1"/><Relationship Id="rId4" Type="http://schemas.openxmlformats.org/officeDocument/2006/relationships/chart" Target="../charts/chart1.xml"/><Relationship Id="rId9" Type="http://schemas.openxmlformats.org/officeDocument/2006/relationships/image" Target="../media/image3.png"/><Relationship Id="rId14" Type="http://schemas.openxmlformats.org/officeDocument/2006/relationships/hyperlink" Target="#'Other Dept'!A8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Room Dept'!A8"/><Relationship Id="rId13" Type="http://schemas.openxmlformats.org/officeDocument/2006/relationships/chart" Target="../charts/chart4.xml"/><Relationship Id="rId3" Type="http://schemas.openxmlformats.org/officeDocument/2006/relationships/image" Target="../media/image2.png"/><Relationship Id="rId7" Type="http://schemas.openxmlformats.org/officeDocument/2006/relationships/hyperlink" Target="#'Overhead Expenses'!A1"/><Relationship Id="rId12" Type="http://schemas.openxmlformats.org/officeDocument/2006/relationships/chart" Target="../charts/chart3.xml"/><Relationship Id="rId2" Type="http://schemas.openxmlformats.org/officeDocument/2006/relationships/hyperlink" Target="#Income!A7"/><Relationship Id="rId16" Type="http://schemas.openxmlformats.org/officeDocument/2006/relationships/chart" Target="../charts/chart7.xml"/><Relationship Id="rId1" Type="http://schemas.openxmlformats.org/officeDocument/2006/relationships/hyperlink" Target="#Expense!A8"/><Relationship Id="rId6" Type="http://schemas.openxmlformats.org/officeDocument/2006/relationships/image" Target="../media/image3.png"/><Relationship Id="rId11" Type="http://schemas.openxmlformats.org/officeDocument/2006/relationships/hyperlink" Target="#'Other Dept'!A8"/><Relationship Id="rId5" Type="http://schemas.openxmlformats.org/officeDocument/2006/relationships/hyperlink" Target="https://www.someka.net/excel-template/monthly-budget-worksheet/?utm_source=someka_file&amp;open=1" TargetMode="External"/><Relationship Id="rId15" Type="http://schemas.openxmlformats.org/officeDocument/2006/relationships/chart" Target="../charts/chart6.xml"/><Relationship Id="rId10" Type="http://schemas.openxmlformats.org/officeDocument/2006/relationships/hyperlink" Target="#'Spa Dept'!A8"/><Relationship Id="rId4" Type="http://schemas.openxmlformats.org/officeDocument/2006/relationships/hyperlink" Target="mailto:info@sphmhospitality.com" TargetMode="External"/><Relationship Id="rId9" Type="http://schemas.openxmlformats.org/officeDocument/2006/relationships/hyperlink" Target="#'Food &amp; Beverage Dept'!A8"/><Relationship Id="rId1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meka.net/excel-template/monthly-budget-worksheet/?utm_source=someka_file&amp;open=1" TargetMode="External"/><Relationship Id="rId13" Type="http://schemas.openxmlformats.org/officeDocument/2006/relationships/hyperlink" Target="#'Spa Dept'!A8"/><Relationship Id="rId3" Type="http://schemas.openxmlformats.org/officeDocument/2006/relationships/hyperlink" Target="#Income!A7"/><Relationship Id="rId7" Type="http://schemas.openxmlformats.org/officeDocument/2006/relationships/hyperlink" Target="mailto:info@sphmhospitality.com" TargetMode="External"/><Relationship Id="rId12" Type="http://schemas.openxmlformats.org/officeDocument/2006/relationships/hyperlink" Target="#'Food &amp; Beverage Dept'!A8"/><Relationship Id="rId2" Type="http://schemas.openxmlformats.org/officeDocument/2006/relationships/hyperlink" Target="#Expense!A8"/><Relationship Id="rId16" Type="http://schemas.openxmlformats.org/officeDocument/2006/relationships/image" Target="../media/image1.png"/><Relationship Id="rId1" Type="http://schemas.openxmlformats.org/officeDocument/2006/relationships/hyperlink" Target="#'Terms of Use'!A1"/><Relationship Id="rId6" Type="http://schemas.openxmlformats.org/officeDocument/2006/relationships/image" Target="../media/image2.png"/><Relationship Id="rId11" Type="http://schemas.openxmlformats.org/officeDocument/2006/relationships/hyperlink" Target="#'Room Dept'!A8"/><Relationship Id="rId5" Type="http://schemas.openxmlformats.org/officeDocument/2006/relationships/chart" Target="../charts/chart9.xml"/><Relationship Id="rId15" Type="http://schemas.openxmlformats.org/officeDocument/2006/relationships/hyperlink" Target="#STATEMENT!A1"/><Relationship Id="rId10" Type="http://schemas.openxmlformats.org/officeDocument/2006/relationships/hyperlink" Target="#'Overhead Expenses'!A1"/><Relationship Id="rId4" Type="http://schemas.openxmlformats.org/officeDocument/2006/relationships/chart" Target="../charts/chart8.xml"/><Relationship Id="rId9" Type="http://schemas.openxmlformats.org/officeDocument/2006/relationships/image" Target="../media/image3.png"/><Relationship Id="rId14" Type="http://schemas.openxmlformats.org/officeDocument/2006/relationships/hyperlink" Target="#'Other Dept'!A8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meka.net/excel-template/monthly-budget-worksheet/?utm_source=someka_file&amp;open=1" TargetMode="External"/><Relationship Id="rId13" Type="http://schemas.openxmlformats.org/officeDocument/2006/relationships/hyperlink" Target="#'Spa Dept'!A8"/><Relationship Id="rId18" Type="http://schemas.openxmlformats.org/officeDocument/2006/relationships/hyperlink" Target="#STATEMENT!A1"/><Relationship Id="rId3" Type="http://schemas.openxmlformats.org/officeDocument/2006/relationships/hyperlink" Target="#Income!A7"/><Relationship Id="rId7" Type="http://schemas.openxmlformats.org/officeDocument/2006/relationships/hyperlink" Target="mailto:info@sphmhospitality.com" TargetMode="External"/><Relationship Id="rId12" Type="http://schemas.openxmlformats.org/officeDocument/2006/relationships/hyperlink" Target="#'Food &amp; Beverage Dept'!A8"/><Relationship Id="rId17" Type="http://schemas.openxmlformats.org/officeDocument/2006/relationships/image" Target="../media/image1.png"/><Relationship Id="rId2" Type="http://schemas.openxmlformats.org/officeDocument/2006/relationships/hyperlink" Target="#Expense!A8"/><Relationship Id="rId16" Type="http://schemas.openxmlformats.org/officeDocument/2006/relationships/hyperlink" Target="#Dashboard!A3"/><Relationship Id="rId1" Type="http://schemas.openxmlformats.org/officeDocument/2006/relationships/hyperlink" Target="#'Terms of Use'!A1"/><Relationship Id="rId6" Type="http://schemas.openxmlformats.org/officeDocument/2006/relationships/image" Target="../media/image2.png"/><Relationship Id="rId11" Type="http://schemas.openxmlformats.org/officeDocument/2006/relationships/hyperlink" Target="#'Room Dept'!A8"/><Relationship Id="rId5" Type="http://schemas.openxmlformats.org/officeDocument/2006/relationships/chart" Target="../charts/chart11.xml"/><Relationship Id="rId15" Type="http://schemas.openxmlformats.org/officeDocument/2006/relationships/chart" Target="../charts/chart12.xml"/><Relationship Id="rId10" Type="http://schemas.openxmlformats.org/officeDocument/2006/relationships/hyperlink" Target="#'Overhead Expenses'!A1"/><Relationship Id="rId4" Type="http://schemas.openxmlformats.org/officeDocument/2006/relationships/chart" Target="../charts/chart10.xml"/><Relationship Id="rId9" Type="http://schemas.openxmlformats.org/officeDocument/2006/relationships/image" Target="../media/image3.png"/><Relationship Id="rId14" Type="http://schemas.openxmlformats.org/officeDocument/2006/relationships/hyperlink" Target="#'Other Dept'!A8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meka.net/excel-template/monthly-budget-worksheet/?utm_source=someka_file&amp;open=1" TargetMode="External"/><Relationship Id="rId13" Type="http://schemas.openxmlformats.org/officeDocument/2006/relationships/hyperlink" Target="#'Spa Dept'!A8"/><Relationship Id="rId18" Type="http://schemas.openxmlformats.org/officeDocument/2006/relationships/image" Target="../media/image1.png"/><Relationship Id="rId3" Type="http://schemas.openxmlformats.org/officeDocument/2006/relationships/hyperlink" Target="#Income!A7"/><Relationship Id="rId7" Type="http://schemas.openxmlformats.org/officeDocument/2006/relationships/hyperlink" Target="mailto:info@sphmhospitality.com" TargetMode="External"/><Relationship Id="rId12" Type="http://schemas.openxmlformats.org/officeDocument/2006/relationships/hyperlink" Target="#'Food &amp; Beverage Dept'!A8"/><Relationship Id="rId17" Type="http://schemas.openxmlformats.org/officeDocument/2006/relationships/hyperlink" Target="#Dashboard!A3"/><Relationship Id="rId2" Type="http://schemas.openxmlformats.org/officeDocument/2006/relationships/hyperlink" Target="#Expense!A8"/><Relationship Id="rId16" Type="http://schemas.openxmlformats.org/officeDocument/2006/relationships/chart" Target="../charts/chart16.xml"/><Relationship Id="rId1" Type="http://schemas.openxmlformats.org/officeDocument/2006/relationships/hyperlink" Target="#'Terms of Use'!A1"/><Relationship Id="rId6" Type="http://schemas.openxmlformats.org/officeDocument/2006/relationships/image" Target="../media/image2.png"/><Relationship Id="rId11" Type="http://schemas.openxmlformats.org/officeDocument/2006/relationships/hyperlink" Target="#'Room Dept'!A8"/><Relationship Id="rId5" Type="http://schemas.openxmlformats.org/officeDocument/2006/relationships/chart" Target="../charts/chart14.xml"/><Relationship Id="rId15" Type="http://schemas.openxmlformats.org/officeDocument/2006/relationships/chart" Target="../charts/chart15.xml"/><Relationship Id="rId10" Type="http://schemas.openxmlformats.org/officeDocument/2006/relationships/hyperlink" Target="#'Overhead Expenses'!A1"/><Relationship Id="rId19" Type="http://schemas.openxmlformats.org/officeDocument/2006/relationships/hyperlink" Target="#STATEMENT!A1"/><Relationship Id="rId4" Type="http://schemas.openxmlformats.org/officeDocument/2006/relationships/chart" Target="../charts/chart13.xml"/><Relationship Id="rId9" Type="http://schemas.openxmlformats.org/officeDocument/2006/relationships/image" Target="../media/image3.png"/><Relationship Id="rId14" Type="http://schemas.openxmlformats.org/officeDocument/2006/relationships/hyperlink" Target="#'Other Dept'!A8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meka.net/excel-template/monthly-budget-worksheet/?utm_source=someka_file&amp;open=1" TargetMode="External"/><Relationship Id="rId13" Type="http://schemas.openxmlformats.org/officeDocument/2006/relationships/hyperlink" Target="#'Spa Dept'!A8"/><Relationship Id="rId18" Type="http://schemas.openxmlformats.org/officeDocument/2006/relationships/chart" Target="../charts/chart22.xml"/><Relationship Id="rId3" Type="http://schemas.openxmlformats.org/officeDocument/2006/relationships/hyperlink" Target="#Income!A7"/><Relationship Id="rId21" Type="http://schemas.openxmlformats.org/officeDocument/2006/relationships/hyperlink" Target="#STATEMENT!A1"/><Relationship Id="rId7" Type="http://schemas.openxmlformats.org/officeDocument/2006/relationships/hyperlink" Target="mailto:info@sphmhospitality.com" TargetMode="External"/><Relationship Id="rId12" Type="http://schemas.openxmlformats.org/officeDocument/2006/relationships/hyperlink" Target="#'Food &amp; Beverage Dept'!A8"/><Relationship Id="rId17" Type="http://schemas.openxmlformats.org/officeDocument/2006/relationships/chart" Target="../charts/chart21.xml"/><Relationship Id="rId2" Type="http://schemas.openxmlformats.org/officeDocument/2006/relationships/hyperlink" Target="#Expense!A8"/><Relationship Id="rId16" Type="http://schemas.openxmlformats.org/officeDocument/2006/relationships/chart" Target="../charts/chart20.xml"/><Relationship Id="rId20" Type="http://schemas.openxmlformats.org/officeDocument/2006/relationships/image" Target="../media/image1.png"/><Relationship Id="rId1" Type="http://schemas.openxmlformats.org/officeDocument/2006/relationships/hyperlink" Target="#'Terms of Use'!A1"/><Relationship Id="rId6" Type="http://schemas.openxmlformats.org/officeDocument/2006/relationships/image" Target="../media/image2.png"/><Relationship Id="rId11" Type="http://schemas.openxmlformats.org/officeDocument/2006/relationships/hyperlink" Target="#'Room Dept'!A8"/><Relationship Id="rId5" Type="http://schemas.openxmlformats.org/officeDocument/2006/relationships/chart" Target="../charts/chart18.xml"/><Relationship Id="rId15" Type="http://schemas.openxmlformats.org/officeDocument/2006/relationships/chart" Target="../charts/chart19.xml"/><Relationship Id="rId10" Type="http://schemas.openxmlformats.org/officeDocument/2006/relationships/hyperlink" Target="#'Overhead Expenses'!A1"/><Relationship Id="rId19" Type="http://schemas.openxmlformats.org/officeDocument/2006/relationships/hyperlink" Target="#Dashboard!A3"/><Relationship Id="rId4" Type="http://schemas.openxmlformats.org/officeDocument/2006/relationships/chart" Target="../charts/chart17.xml"/><Relationship Id="rId9" Type="http://schemas.openxmlformats.org/officeDocument/2006/relationships/image" Target="../media/image3.png"/><Relationship Id="rId14" Type="http://schemas.openxmlformats.org/officeDocument/2006/relationships/hyperlink" Target="#'Other Dept'!A8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meka.net/excel-template/monthly-budget-worksheet/?utm_source=someka_file&amp;open=1" TargetMode="External"/><Relationship Id="rId13" Type="http://schemas.openxmlformats.org/officeDocument/2006/relationships/hyperlink" Target="#'Spa Dept'!A8"/><Relationship Id="rId3" Type="http://schemas.openxmlformats.org/officeDocument/2006/relationships/hyperlink" Target="#Income!A7"/><Relationship Id="rId7" Type="http://schemas.openxmlformats.org/officeDocument/2006/relationships/hyperlink" Target="mailto:info@sphmhospitality.com" TargetMode="External"/><Relationship Id="rId12" Type="http://schemas.openxmlformats.org/officeDocument/2006/relationships/hyperlink" Target="#'Food &amp; Beverage Dept'!A8"/><Relationship Id="rId17" Type="http://schemas.openxmlformats.org/officeDocument/2006/relationships/hyperlink" Target="#STATEMENT!A1"/><Relationship Id="rId2" Type="http://schemas.openxmlformats.org/officeDocument/2006/relationships/hyperlink" Target="#Expense!A8"/><Relationship Id="rId16" Type="http://schemas.openxmlformats.org/officeDocument/2006/relationships/image" Target="../media/image1.png"/><Relationship Id="rId1" Type="http://schemas.openxmlformats.org/officeDocument/2006/relationships/hyperlink" Target="#'Terms of Use'!A1"/><Relationship Id="rId6" Type="http://schemas.openxmlformats.org/officeDocument/2006/relationships/image" Target="../media/image2.png"/><Relationship Id="rId11" Type="http://schemas.openxmlformats.org/officeDocument/2006/relationships/hyperlink" Target="#'Room Dept'!A8"/><Relationship Id="rId5" Type="http://schemas.openxmlformats.org/officeDocument/2006/relationships/chart" Target="../charts/chart24.xml"/><Relationship Id="rId15" Type="http://schemas.openxmlformats.org/officeDocument/2006/relationships/hyperlink" Target="#Dashboard!A3"/><Relationship Id="rId10" Type="http://schemas.openxmlformats.org/officeDocument/2006/relationships/hyperlink" Target="#'Overhead Expenses'!A1"/><Relationship Id="rId4" Type="http://schemas.openxmlformats.org/officeDocument/2006/relationships/chart" Target="../charts/chart23.xml"/><Relationship Id="rId9" Type="http://schemas.openxmlformats.org/officeDocument/2006/relationships/image" Target="../media/image3.png"/><Relationship Id="rId14" Type="http://schemas.openxmlformats.org/officeDocument/2006/relationships/hyperlink" Target="#'Other Dept'!A8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Dashboard!A3"/><Relationship Id="rId1" Type="http://schemas.openxmlformats.org/officeDocument/2006/relationships/hyperlink" Target="#'Terms of Use'!A1"/><Relationship Id="rId5" Type="http://schemas.openxmlformats.org/officeDocument/2006/relationships/image" Target="../media/image2.png"/><Relationship Id="rId4" Type="http://schemas.openxmlformats.org/officeDocument/2006/relationships/hyperlink" Target="#STATEMEN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392206</xdr:colOff>
      <xdr:row>0</xdr:row>
      <xdr:rowOff>156633</xdr:rowOff>
    </xdr:from>
    <xdr:to>
      <xdr:col>13</xdr:col>
      <xdr:colOff>381554</xdr:colOff>
      <xdr:row>1</xdr:row>
      <xdr:rowOff>478134</xdr:rowOff>
    </xdr:to>
    <xdr:grpSp>
      <xdr:nvGrpSpPr>
        <xdr:cNvPr id="3" name="Group 2">
          <a:hlinkClick xmlns:r="http://schemas.openxmlformats.org/officeDocument/2006/relationships" r:id="rId1" tooltip="Back to Menu"/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0701618" y="156633"/>
          <a:ext cx="1177171" cy="512001"/>
          <a:chOff x="7332135" y="194734"/>
          <a:chExt cx="1157623" cy="488718"/>
        </a:xfrm>
      </xdr:grpSpPr>
      <xdr:sp macro="" textlink="">
        <xdr:nvSpPr>
          <xdr:cNvPr id="4" name="Rounded Rectangle 3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7332135" y="194734"/>
            <a:ext cx="1157623" cy="488718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pic>
        <xdr:nvPicPr>
          <xdr:cNvPr id="5" name="Picture 4" descr="http://swiss-delicious.com/images/1024/icons/back.png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duotone>
              <a:prstClr val="black"/>
              <a:schemeClr val="tx2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289" t="21508" r="18116" b="22717"/>
          <a:stretch/>
        </xdr:blipFill>
        <xdr:spPr bwMode="auto">
          <a:xfrm>
            <a:off x="7388041" y="217525"/>
            <a:ext cx="496171" cy="4461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TextBox 5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7812073" y="238875"/>
            <a:ext cx="671527" cy="4203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tr-TR" sz="1000" b="1" i="1"/>
              <a:t>Back</a:t>
            </a:r>
            <a:r>
              <a:rPr lang="tr-TR" sz="1000" b="1" i="1" baseline="0"/>
              <a:t> to </a:t>
            </a:r>
          </a:p>
          <a:p>
            <a:pPr algn="ctr"/>
            <a:r>
              <a:rPr lang="tr-TR" sz="1000" b="1" i="1" baseline="0"/>
              <a:t>Menu</a:t>
            </a:r>
            <a:endParaRPr lang="tr-TR" sz="1000" b="1" i="1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45383</xdr:colOff>
      <xdr:row>182</xdr:row>
      <xdr:rowOff>3924</xdr:rowOff>
    </xdr:from>
    <xdr:to>
      <xdr:col>2</xdr:col>
      <xdr:colOff>1416424</xdr:colOff>
      <xdr:row>182</xdr:row>
      <xdr:rowOff>277906</xdr:rowOff>
    </xdr:to>
    <xdr:sp macro="" textlink="">
      <xdr:nvSpPr>
        <xdr:cNvPr id="3" name="Rectangle 2">
          <a:hlinkClick xmlns:r="http://schemas.openxmlformats.org/officeDocument/2006/relationships" r:id="rId1" tooltip="Terms of Use"/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>
          <a:off x="1390089" y="5624795"/>
          <a:ext cx="1487582" cy="27398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 u="sng"/>
            <a:t>Terms of Use</a:t>
          </a:r>
        </a:p>
      </xdr:txBody>
    </xdr:sp>
    <xdr:clientData/>
  </xdr:twoCellAnchor>
  <xdr:twoCellAnchor>
    <xdr:from>
      <xdr:col>18</xdr:col>
      <xdr:colOff>329451</xdr:colOff>
      <xdr:row>0</xdr:row>
      <xdr:rowOff>116542</xdr:rowOff>
    </xdr:from>
    <xdr:to>
      <xdr:col>20</xdr:col>
      <xdr:colOff>96368</xdr:colOff>
      <xdr:row>1</xdr:row>
      <xdr:rowOff>484094</xdr:rowOff>
    </xdr:to>
    <xdr:grpSp>
      <xdr:nvGrpSpPr>
        <xdr:cNvPr id="4" name="Group 3">
          <a:hlinkClick xmlns:r="http://schemas.openxmlformats.org/officeDocument/2006/relationships" r:id="rId2" tooltip="Back to Menu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086422" y="116542"/>
          <a:ext cx="977152" cy="490817"/>
          <a:chOff x="7332135" y="194734"/>
          <a:chExt cx="1157623" cy="488718"/>
        </a:xfrm>
      </xdr:grpSpPr>
      <xdr:sp macro="" textlink="">
        <xdr:nvSpPr>
          <xdr:cNvPr id="5" name="Rounded Rectangle 4">
            <a:extLst>
              <a:ext uri="{FF2B5EF4-FFF2-40B4-BE49-F238E27FC236}">
                <a16:creationId xmlns=""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332135" y="194734"/>
            <a:ext cx="1157623" cy="488718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pic>
        <xdr:nvPicPr>
          <xdr:cNvPr id="6" name="Picture 5" descr="http://swiss-delicious.com/images/1024/icons/back.png">
            <a:extLst>
              <a:ext uri="{FF2B5EF4-FFF2-40B4-BE49-F238E27FC236}">
                <a16:creationId xmlns="" xmlns:a16="http://schemas.microsoft.com/office/drawing/2014/main" id="{00000000-0008-0000-0300-000006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duotone>
              <a:prstClr val="black"/>
              <a:schemeClr val="tx2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289" t="21508" r="18116" b="22717"/>
          <a:stretch/>
        </xdr:blipFill>
        <xdr:spPr bwMode="auto">
          <a:xfrm>
            <a:off x="7352444" y="217525"/>
            <a:ext cx="548348" cy="4461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TextBox 6">
            <a:extLst>
              <a:ext uri="{FF2B5EF4-FFF2-40B4-BE49-F238E27FC236}">
                <a16:creationId xmlns=""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7801918" y="238875"/>
            <a:ext cx="671527" cy="4203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tr-TR" sz="1000" b="1" i="1"/>
              <a:t>Back</a:t>
            </a:r>
            <a:r>
              <a:rPr lang="tr-TR" sz="1000" b="1" i="1" baseline="0"/>
              <a:t> to </a:t>
            </a:r>
          </a:p>
          <a:p>
            <a:pPr algn="ctr"/>
            <a:r>
              <a:rPr lang="tr-TR" sz="1000" b="1" i="1" baseline="0"/>
              <a:t>Menu</a:t>
            </a:r>
            <a:endParaRPr lang="tr-TR" sz="1000" b="1" i="1"/>
          </a:p>
        </xdr:txBody>
      </xdr:sp>
    </xdr:grpSp>
    <xdr:clientData/>
  </xdr:twoCellAnchor>
  <xdr:twoCellAnchor editAs="oneCell">
    <xdr:from>
      <xdr:col>0</xdr:col>
      <xdr:colOff>552274</xdr:colOff>
      <xdr:row>35</xdr:row>
      <xdr:rowOff>8964</xdr:rowOff>
    </xdr:from>
    <xdr:to>
      <xdr:col>0</xdr:col>
      <xdr:colOff>1385992</xdr:colOff>
      <xdr:row>39</xdr:row>
      <xdr:rowOff>129986</xdr:rowOff>
    </xdr:to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52274" y="4563035"/>
          <a:ext cx="833718" cy="838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r-TR" sz="1000" b="0" baseline="0">
              <a:solidFill>
                <a:srgbClr val="FF0000"/>
              </a:solidFill>
            </a:rPr>
            <a:t>Use "</a:t>
          </a:r>
          <a:r>
            <a:rPr lang="tr-TR" sz="1400" b="1" baseline="0">
              <a:solidFill>
                <a:srgbClr val="FF0000"/>
              </a:solidFill>
            </a:rPr>
            <a:t>+</a:t>
          </a:r>
          <a:r>
            <a:rPr lang="tr-TR" sz="1000" b="0" baseline="0">
              <a:solidFill>
                <a:srgbClr val="FF0000"/>
              </a:solidFill>
            </a:rPr>
            <a:t>" buttons for details</a:t>
          </a:r>
        </a:p>
      </xdr:txBody>
    </xdr:sp>
    <xdr:clientData fPrintsWithSheet="0"/>
  </xdr:twoCellAnchor>
  <xdr:twoCellAnchor editAs="oneCell">
    <xdr:from>
      <xdr:col>0</xdr:col>
      <xdr:colOff>322732</xdr:colOff>
      <xdr:row>34</xdr:row>
      <xdr:rowOff>161365</xdr:rowOff>
    </xdr:from>
    <xdr:to>
      <xdr:col>0</xdr:col>
      <xdr:colOff>638382</xdr:colOff>
      <xdr:row>36</xdr:row>
      <xdr:rowOff>116667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 rot="14400000">
          <a:off x="323612" y="4481473"/>
          <a:ext cx="313890" cy="315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tr-TR" sz="2000" b="1">
              <a:solidFill>
                <a:srgbClr val="FF0000"/>
              </a:solidFill>
            </a:rPr>
            <a:t>↗</a:t>
          </a:r>
          <a:endParaRPr lang="tr-TR" sz="2000" b="1" baseline="0">
            <a:solidFill>
              <a:srgbClr val="FF0000"/>
            </a:solidFill>
          </a:endParaRPr>
        </a:p>
      </xdr:txBody>
    </xdr:sp>
    <xdr:clientData fPrintsWithSheet="0"/>
  </xdr:twoCellAnchor>
  <xdr:twoCellAnchor editAs="oneCell">
    <xdr:from>
      <xdr:col>0</xdr:col>
      <xdr:colOff>390908</xdr:colOff>
      <xdr:row>66</xdr:row>
      <xdr:rowOff>57065</xdr:rowOff>
    </xdr:from>
    <xdr:to>
      <xdr:col>0</xdr:col>
      <xdr:colOff>1269450</xdr:colOff>
      <xdr:row>70</xdr:row>
      <xdr:rowOff>178088</xdr:rowOff>
    </xdr:to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390908" y="6009630"/>
          <a:ext cx="878542" cy="838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r-TR" sz="1000" b="0" baseline="0">
              <a:solidFill>
                <a:srgbClr val="FF0000"/>
              </a:solidFill>
            </a:rPr>
            <a:t>Input your expenses</a:t>
          </a:r>
        </a:p>
      </xdr:txBody>
    </xdr:sp>
    <xdr:clientData fPrintsWithSheet="0"/>
  </xdr:twoCellAnchor>
  <xdr:twoCellAnchor editAs="oneCell">
    <xdr:from>
      <xdr:col>0</xdr:col>
      <xdr:colOff>1031825</xdr:colOff>
      <xdr:row>57</xdr:row>
      <xdr:rowOff>160481</xdr:rowOff>
    </xdr:from>
    <xdr:to>
      <xdr:col>0</xdr:col>
      <xdr:colOff>1345715</xdr:colOff>
      <xdr:row>59</xdr:row>
      <xdr:rowOff>117543</xdr:rowOff>
    </xdr:to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 rot="900000">
          <a:off x="1031825" y="5879963"/>
          <a:ext cx="313890" cy="315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tr-TR" sz="2000" b="1">
              <a:solidFill>
                <a:srgbClr val="FF0000"/>
              </a:solidFill>
            </a:rPr>
            <a:t>↗</a:t>
          </a:r>
          <a:endParaRPr lang="tr-TR" sz="2000" b="1" baseline="0">
            <a:solidFill>
              <a:srgbClr val="FF0000"/>
            </a:solidFill>
          </a:endParaRPr>
        </a:p>
      </xdr:txBody>
    </xdr:sp>
    <xdr:clientData fPrintsWithSheet="0"/>
  </xdr:twoCellAnchor>
  <xdr:twoCellAnchor editAs="oneCell">
    <xdr:from>
      <xdr:col>20</xdr:col>
      <xdr:colOff>211613</xdr:colOff>
      <xdr:row>3</xdr:row>
      <xdr:rowOff>110855</xdr:rowOff>
    </xdr:from>
    <xdr:to>
      <xdr:col>22</xdr:col>
      <xdr:colOff>95072</xdr:colOff>
      <xdr:row>8</xdr:row>
      <xdr:rowOff>16725</xdr:rowOff>
    </xdr:to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11157519" y="881820"/>
          <a:ext cx="1138518" cy="838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r-TR" sz="1000" b="0" baseline="0">
              <a:solidFill>
                <a:srgbClr val="FF0000"/>
              </a:solidFill>
            </a:rPr>
            <a:t>Click to go to the dashboard</a:t>
          </a:r>
        </a:p>
      </xdr:txBody>
    </xdr:sp>
    <xdr:clientData fPrintsWithSheet="0"/>
  </xdr:twoCellAnchor>
  <xdr:twoCellAnchor editAs="oneCell">
    <xdr:from>
      <xdr:col>20</xdr:col>
      <xdr:colOff>0</xdr:colOff>
      <xdr:row>3</xdr:row>
      <xdr:rowOff>0</xdr:rowOff>
    </xdr:from>
    <xdr:to>
      <xdr:col>20</xdr:col>
      <xdr:colOff>315650</xdr:colOff>
      <xdr:row>3</xdr:row>
      <xdr:rowOff>313890</xdr:rowOff>
    </xdr:to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 rot="16200000">
          <a:off x="10946786" y="770085"/>
          <a:ext cx="313890" cy="315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tr-TR" sz="2000" b="1">
              <a:solidFill>
                <a:srgbClr val="FF0000"/>
              </a:solidFill>
            </a:rPr>
            <a:t>↗</a:t>
          </a:r>
          <a:endParaRPr lang="tr-TR" sz="2000" b="1" baseline="0">
            <a:solidFill>
              <a:srgbClr val="FF0000"/>
            </a:solidFill>
          </a:endParaRPr>
        </a:p>
      </xdr:txBody>
    </xdr:sp>
    <xdr:clientData fPrintsWithSheet="0"/>
  </xdr:twoCellAnchor>
  <xdr:twoCellAnchor editAs="oneCell">
    <xdr:from>
      <xdr:col>1</xdr:col>
      <xdr:colOff>33618</xdr:colOff>
      <xdr:row>1</xdr:row>
      <xdr:rowOff>6724</xdr:rowOff>
    </xdr:from>
    <xdr:to>
      <xdr:col>2</xdr:col>
      <xdr:colOff>493060</xdr:colOff>
      <xdr:row>2</xdr:row>
      <xdr:rowOff>17930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736" y="129989"/>
          <a:ext cx="571500" cy="5715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185</xdr:row>
      <xdr:rowOff>0</xdr:rowOff>
    </xdr:from>
    <xdr:to>
      <xdr:col>2</xdr:col>
      <xdr:colOff>977152</xdr:colOff>
      <xdr:row>187</xdr:row>
      <xdr:rowOff>109817</xdr:rowOff>
    </xdr:to>
    <xdr:grpSp>
      <xdr:nvGrpSpPr>
        <xdr:cNvPr id="17" name="Group 16">
          <a:hlinkClick xmlns:r="http://schemas.openxmlformats.org/officeDocument/2006/relationships" r:id="rId5" tooltip="Back to Menu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1860176" y="35511441"/>
          <a:ext cx="977152" cy="490817"/>
          <a:chOff x="7332135" y="194734"/>
          <a:chExt cx="1157623" cy="488718"/>
        </a:xfrm>
      </xdr:grpSpPr>
      <xdr:sp macro="" textlink="">
        <xdr:nvSpPr>
          <xdr:cNvPr id="18" name="Rounded Rectangle 17">
            <a:extLst>
              <a:ext uri="{FF2B5EF4-FFF2-40B4-BE49-F238E27FC236}">
                <a16:creationId xmlns=""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332135" y="194734"/>
            <a:ext cx="1157623" cy="488718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pic>
        <xdr:nvPicPr>
          <xdr:cNvPr id="19" name="Picture 18" descr="http://swiss-delicious.com/images/1024/icons/back.png">
            <a:extLst>
              <a:ext uri="{FF2B5EF4-FFF2-40B4-BE49-F238E27FC236}">
                <a16:creationId xmlns="" xmlns:a16="http://schemas.microsoft.com/office/drawing/2014/main" id="{00000000-0008-0000-0300-000006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duotone>
              <a:prstClr val="black"/>
              <a:schemeClr val="tx2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289" t="21508" r="18116" b="22717"/>
          <a:stretch/>
        </xdr:blipFill>
        <xdr:spPr bwMode="auto">
          <a:xfrm>
            <a:off x="7352444" y="217525"/>
            <a:ext cx="548348" cy="4461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0" name="TextBox 19">
            <a:hlinkClick xmlns:r="http://schemas.openxmlformats.org/officeDocument/2006/relationships" r:id="rId2"/>
            <a:extLst>
              <a:ext uri="{FF2B5EF4-FFF2-40B4-BE49-F238E27FC236}">
                <a16:creationId xmlns=""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7801918" y="238875"/>
            <a:ext cx="671527" cy="4203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tr-TR" sz="1000" b="1" i="1"/>
              <a:t>Back</a:t>
            </a:r>
            <a:r>
              <a:rPr lang="tr-TR" sz="1000" b="1" i="1" baseline="0"/>
              <a:t> to </a:t>
            </a:r>
          </a:p>
          <a:p>
            <a:pPr algn="ctr"/>
            <a:r>
              <a:rPr lang="tr-TR" sz="1000" b="1" i="1" baseline="0"/>
              <a:t>Menu</a:t>
            </a:r>
            <a:endParaRPr lang="tr-TR" sz="1000" b="1" i="1"/>
          </a:p>
        </xdr:txBody>
      </xdr:sp>
    </xdr:grpSp>
    <xdr:clientData/>
  </xdr:twoCellAnchor>
  <xdr:twoCellAnchor>
    <xdr:from>
      <xdr:col>0</xdr:col>
      <xdr:colOff>347386</xdr:colOff>
      <xdr:row>1</xdr:row>
      <xdr:rowOff>212914</xdr:rowOff>
    </xdr:from>
    <xdr:to>
      <xdr:col>0</xdr:col>
      <xdr:colOff>1324538</xdr:colOff>
      <xdr:row>3</xdr:row>
      <xdr:rowOff>64996</xdr:rowOff>
    </xdr:to>
    <xdr:grpSp>
      <xdr:nvGrpSpPr>
        <xdr:cNvPr id="21" name="Group 20">
          <a:hlinkClick xmlns:r="http://schemas.openxmlformats.org/officeDocument/2006/relationships" r:id="rId5" tooltip="Back to Menu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347386" y="336179"/>
          <a:ext cx="977152" cy="490817"/>
          <a:chOff x="7332135" y="194734"/>
          <a:chExt cx="1157623" cy="488718"/>
        </a:xfrm>
      </xdr:grpSpPr>
      <xdr:sp macro="" textlink="">
        <xdr:nvSpPr>
          <xdr:cNvPr id="22" name="Rounded Rectangle 21">
            <a:extLst>
              <a:ext uri="{FF2B5EF4-FFF2-40B4-BE49-F238E27FC236}">
                <a16:creationId xmlns=""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332135" y="194734"/>
            <a:ext cx="1157623" cy="488718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pic>
        <xdr:nvPicPr>
          <xdr:cNvPr id="23" name="Picture 22" descr="http://swiss-delicious.com/images/1024/icons/back.png">
            <a:extLst>
              <a:ext uri="{FF2B5EF4-FFF2-40B4-BE49-F238E27FC236}">
                <a16:creationId xmlns="" xmlns:a16="http://schemas.microsoft.com/office/drawing/2014/main" id="{00000000-0008-0000-0300-000006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duotone>
              <a:prstClr val="black"/>
              <a:schemeClr val="tx2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289" t="21508" r="18116" b="22717"/>
          <a:stretch/>
        </xdr:blipFill>
        <xdr:spPr bwMode="auto">
          <a:xfrm>
            <a:off x="7352444" y="217525"/>
            <a:ext cx="548348" cy="4461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TextBox 23">
            <a:hlinkClick xmlns:r="http://schemas.openxmlformats.org/officeDocument/2006/relationships" r:id="rId2"/>
            <a:extLst>
              <a:ext uri="{FF2B5EF4-FFF2-40B4-BE49-F238E27FC236}">
                <a16:creationId xmlns=""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7801918" y="238875"/>
            <a:ext cx="671527" cy="4203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tr-TR" sz="1000" b="1" i="1"/>
              <a:t>Back</a:t>
            </a:r>
            <a:r>
              <a:rPr lang="tr-TR" sz="1000" b="1" i="1" baseline="0"/>
              <a:t> to </a:t>
            </a:r>
          </a:p>
          <a:p>
            <a:pPr algn="ctr"/>
            <a:r>
              <a:rPr lang="tr-TR" sz="1000" b="1" i="1" baseline="0"/>
              <a:t>Menu</a:t>
            </a:r>
            <a:endParaRPr lang="tr-TR" sz="1000" b="1" i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28</xdr:row>
      <xdr:rowOff>3923</xdr:rowOff>
    </xdr:from>
    <xdr:to>
      <xdr:col>3</xdr:col>
      <xdr:colOff>123825</xdr:colOff>
      <xdr:row>29</xdr:row>
      <xdr:rowOff>0</xdr:rowOff>
    </xdr:to>
    <xdr:sp macro="" textlink="">
      <xdr:nvSpPr>
        <xdr:cNvPr id="4" name="Rectangle 3">
          <a:hlinkClick xmlns:r="http://schemas.openxmlformats.org/officeDocument/2006/relationships" r:id="rId1" tooltip="Terms of Use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619125" y="5193143"/>
          <a:ext cx="1386840" cy="28563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 u="sng"/>
            <a:t>Terms of Use</a:t>
          </a:r>
        </a:p>
      </xdr:txBody>
    </xdr:sp>
    <xdr:clientData/>
  </xdr:twoCellAnchor>
  <xdr:twoCellAnchor>
    <xdr:from>
      <xdr:col>15</xdr:col>
      <xdr:colOff>134472</xdr:colOff>
      <xdr:row>1</xdr:row>
      <xdr:rowOff>125510</xdr:rowOff>
    </xdr:from>
    <xdr:to>
      <xdr:col>16</xdr:col>
      <xdr:colOff>120509</xdr:colOff>
      <xdr:row>1</xdr:row>
      <xdr:rowOff>425823</xdr:rowOff>
    </xdr:to>
    <xdr:sp macro="" textlink="">
      <xdr:nvSpPr>
        <xdr:cNvPr id="5" name="Rounded Rectangle 4">
          <a:hlinkClick xmlns:r="http://schemas.openxmlformats.org/officeDocument/2006/relationships" r:id="rId2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10735237" y="248775"/>
          <a:ext cx="770448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tr-TR" sz="1100" b="1"/>
            <a:t>EXPENSE</a:t>
          </a:r>
        </a:p>
      </xdr:txBody>
    </xdr:sp>
    <xdr:clientData/>
  </xdr:twoCellAnchor>
  <xdr:twoCellAnchor>
    <xdr:from>
      <xdr:col>14</xdr:col>
      <xdr:colOff>123301</xdr:colOff>
      <xdr:row>1</xdr:row>
      <xdr:rowOff>131266</xdr:rowOff>
    </xdr:from>
    <xdr:to>
      <xdr:col>15</xdr:col>
      <xdr:colOff>23588</xdr:colOff>
      <xdr:row>1</xdr:row>
      <xdr:rowOff>448235</xdr:rowOff>
    </xdr:to>
    <xdr:sp macro="" textlink="">
      <xdr:nvSpPr>
        <xdr:cNvPr id="6" name="Rounded Rectangle 5">
          <a:hlinkClick xmlns:r="http://schemas.openxmlformats.org/officeDocument/2006/relationships" r:id="rId3" tooltip="Income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9939654" y="254531"/>
          <a:ext cx="684699" cy="316969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tr-TR" sz="1100" b="1"/>
            <a:t>INCOME</a:t>
          </a:r>
        </a:p>
      </xdr:txBody>
    </xdr:sp>
    <xdr:clientData/>
  </xdr:twoCellAnchor>
  <xdr:twoCellAnchor>
    <xdr:from>
      <xdr:col>2</xdr:col>
      <xdr:colOff>11206</xdr:colOff>
      <xdr:row>9</xdr:row>
      <xdr:rowOff>146795</xdr:rowOff>
    </xdr:from>
    <xdr:to>
      <xdr:col>6</xdr:col>
      <xdr:colOff>974911</xdr:colOff>
      <xdr:row>26</xdr:row>
      <xdr:rowOff>89646</xdr:rowOff>
    </xdr:to>
    <xdr:graphicFrame macro="">
      <xdr:nvGraphicFramePr>
        <xdr:cNvPr id="9" name="Chart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67236</xdr:colOff>
      <xdr:row>7</xdr:row>
      <xdr:rowOff>0</xdr:rowOff>
    </xdr:from>
    <xdr:to>
      <xdr:col>19</xdr:col>
      <xdr:colOff>56029</xdr:colOff>
      <xdr:row>26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44824</xdr:colOff>
      <xdr:row>1</xdr:row>
      <xdr:rowOff>11207</xdr:rowOff>
    </xdr:from>
    <xdr:to>
      <xdr:col>2</xdr:col>
      <xdr:colOff>504265</xdr:colOff>
      <xdr:row>2</xdr:row>
      <xdr:rowOff>22413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942" y="134472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16</xdr:col>
      <xdr:colOff>257761</xdr:colOff>
      <xdr:row>1</xdr:row>
      <xdr:rowOff>89648</xdr:rowOff>
    </xdr:from>
    <xdr:to>
      <xdr:col>19</xdr:col>
      <xdr:colOff>31651</xdr:colOff>
      <xdr:row>1</xdr:row>
      <xdr:rowOff>485648</xdr:rowOff>
    </xdr:to>
    <xdr:grpSp>
      <xdr:nvGrpSpPr>
        <xdr:cNvPr id="15" name="Group 14">
          <a:hlinkClick xmlns:r="http://schemas.openxmlformats.org/officeDocument/2006/relationships" r:id="rId7" tooltip="Get Modifiable Version"/>
          <a:extLst>
            <a:ext uri="{FF2B5EF4-FFF2-40B4-BE49-F238E27FC236}">
              <a16:creationId xmlns="" xmlns:a16="http://schemas.microsoft.com/office/drawing/2014/main" id="{9C6C5104-E670-45B0-9548-D35296600167}"/>
            </a:ext>
          </a:extLst>
        </xdr:cNvPr>
        <xdr:cNvGrpSpPr/>
      </xdr:nvGrpSpPr>
      <xdr:grpSpPr>
        <a:xfrm>
          <a:off x="11284349" y="212913"/>
          <a:ext cx="2127126" cy="396000"/>
          <a:chOff x="4160520" y="365760"/>
          <a:chExt cx="2167467" cy="396000"/>
        </a:xfrm>
      </xdr:grpSpPr>
      <xdr:sp macro="" textlink="">
        <xdr:nvSpPr>
          <xdr:cNvPr id="16" name="Rectangle: Rounded Corners 15">
            <a:hlinkClick xmlns:r="http://schemas.openxmlformats.org/officeDocument/2006/relationships" r:id="rId7"/>
            <a:extLst>
              <a:ext uri="{FF2B5EF4-FFF2-40B4-BE49-F238E27FC236}">
                <a16:creationId xmlns="" xmlns:a16="http://schemas.microsoft.com/office/drawing/2014/main" id="{E463078E-93F2-48F6-B07F-8011B271FEF3}"/>
              </a:ext>
            </a:extLst>
          </xdr:cNvPr>
          <xdr:cNvSpPr/>
        </xdr:nvSpPr>
        <xdr:spPr>
          <a:xfrm>
            <a:off x="4160520" y="365760"/>
            <a:ext cx="2167467" cy="396000"/>
          </a:xfrm>
          <a:prstGeom prst="roundRect">
            <a:avLst/>
          </a:prstGeom>
          <a:solidFill>
            <a:srgbClr val="ED7D31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lIns="396000" tIns="0" rIns="36000" bIns="0" rtlCol="0" anchor="ctr">
            <a:noAutofit/>
          </a:bodyPr>
          <a:lstStyle/>
          <a:p>
            <a:pPr algn="ctr"/>
            <a:r>
              <a:rPr lang="tr-TR" sz="1000" b="0">
                <a:solidFill>
                  <a:srgbClr val="FDFDFD"/>
                </a:solidFill>
                <a:effectLst>
                  <a:outerShdw blurRad="50800" dist="50800" dir="18900000" algn="bl" rotWithShape="0">
                    <a:prstClr val="black">
                      <a:alpha val="50000"/>
                    </a:prstClr>
                  </a:outerShdw>
                </a:effectLst>
                <a:latin typeface="Eras Medium ITC" panose="020B0602030504020804" pitchFamily="34" charset="0"/>
              </a:rPr>
              <a:t>GET MODIFIABLE VERSION</a:t>
            </a:r>
          </a:p>
          <a:p>
            <a:pPr algn="ctr"/>
            <a:r>
              <a:rPr lang="tr-TR" sz="1000" b="0">
                <a:solidFill>
                  <a:srgbClr val="FDFDFD"/>
                </a:solidFill>
                <a:effectLst>
                  <a:outerShdw blurRad="50800" dist="50800" dir="18900000" algn="bl" rotWithShape="0">
                    <a:prstClr val="black">
                      <a:alpha val="50000"/>
                    </a:prstClr>
                  </a:outerShdw>
                </a:effectLst>
                <a:latin typeface="Eras Medium ITC" panose="020B0602030504020804" pitchFamily="34" charset="0"/>
              </a:rPr>
              <a:t>WITH PASSWORD</a:t>
            </a:r>
          </a:p>
        </xdr:txBody>
      </xdr:sp>
      <xdr:pic>
        <xdr:nvPicPr>
          <xdr:cNvPr id="17" name="Picture 16">
            <a:hlinkClick xmlns:r="http://schemas.openxmlformats.org/officeDocument/2006/relationships" r:id="rId8" tooltip="Get Modifiable Version"/>
            <a:extLst>
              <a:ext uri="{FF2B5EF4-FFF2-40B4-BE49-F238E27FC236}">
                <a16:creationId xmlns="" xmlns:a16="http://schemas.microsoft.com/office/drawing/2014/main" id="{DC38EA9C-A6EF-4194-9849-2DF38E0051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28254" y="391160"/>
            <a:ext cx="313266" cy="310726"/>
          </a:xfrm>
          <a:prstGeom prst="rect">
            <a:avLst/>
          </a:prstGeom>
          <a:effectLst>
            <a:outerShdw blurRad="12700" dist="25400" dir="8100000" algn="tr" rotWithShape="0">
              <a:prstClr val="black">
                <a:alpha val="40000"/>
              </a:prstClr>
            </a:outerShdw>
          </a:effectLst>
        </xdr:spPr>
      </xdr:pic>
    </xdr:grpSp>
    <xdr:clientData fPrintsWithSheet="0"/>
  </xdr:twoCellAnchor>
  <xdr:twoCellAnchor>
    <xdr:from>
      <xdr:col>12</xdr:col>
      <xdr:colOff>11244</xdr:colOff>
      <xdr:row>1</xdr:row>
      <xdr:rowOff>123266</xdr:rowOff>
    </xdr:from>
    <xdr:to>
      <xdr:col>13</xdr:col>
      <xdr:colOff>757010</xdr:colOff>
      <xdr:row>1</xdr:row>
      <xdr:rowOff>445059</xdr:rowOff>
    </xdr:to>
    <xdr:sp macro="" textlink="">
      <xdr:nvSpPr>
        <xdr:cNvPr id="22" name="Rounded Rectangle 21">
          <a:hlinkClick xmlns:r="http://schemas.openxmlformats.org/officeDocument/2006/relationships" r:id="rId10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8505303" y="246531"/>
          <a:ext cx="1283648" cy="32179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OVER</a:t>
          </a:r>
          <a:r>
            <a:rPr lang="en-US" sz="1100" b="1" baseline="0"/>
            <a:t> HEAD EXPENSE</a:t>
          </a:r>
          <a:endParaRPr lang="tr-TR" sz="1100" b="1"/>
        </a:p>
      </xdr:txBody>
    </xdr:sp>
    <xdr:clientData/>
  </xdr:twoCellAnchor>
  <xdr:twoCellAnchor>
    <xdr:from>
      <xdr:col>6</xdr:col>
      <xdr:colOff>44824</xdr:colOff>
      <xdr:row>1</xdr:row>
      <xdr:rowOff>112060</xdr:rowOff>
    </xdr:from>
    <xdr:to>
      <xdr:col>6</xdr:col>
      <xdr:colOff>815272</xdr:colOff>
      <xdr:row>1</xdr:row>
      <xdr:rowOff>412373</xdr:rowOff>
    </xdr:to>
    <xdr:sp macro="" textlink="">
      <xdr:nvSpPr>
        <xdr:cNvPr id="23" name="Rounded Rectangle 22">
          <a:hlinkClick xmlns:r="http://schemas.openxmlformats.org/officeDocument/2006/relationships" r:id="rId11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4941795" y="235325"/>
          <a:ext cx="770448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ROOM DEPT</a:t>
          </a:r>
          <a:endParaRPr lang="tr-TR" sz="1100" b="1"/>
        </a:p>
      </xdr:txBody>
    </xdr:sp>
    <xdr:clientData/>
  </xdr:twoCellAnchor>
  <xdr:twoCellAnchor>
    <xdr:from>
      <xdr:col>6</xdr:col>
      <xdr:colOff>952510</xdr:colOff>
      <xdr:row>1</xdr:row>
      <xdr:rowOff>123266</xdr:rowOff>
    </xdr:from>
    <xdr:to>
      <xdr:col>9</xdr:col>
      <xdr:colOff>467900</xdr:colOff>
      <xdr:row>1</xdr:row>
      <xdr:rowOff>423579</xdr:rowOff>
    </xdr:to>
    <xdr:sp macro="" textlink="">
      <xdr:nvSpPr>
        <xdr:cNvPr id="24" name="Rounded Rectangle 23">
          <a:hlinkClick xmlns:r="http://schemas.openxmlformats.org/officeDocument/2006/relationships" r:id="rId12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5849481" y="246531"/>
          <a:ext cx="770448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F &amp; B</a:t>
          </a:r>
          <a:r>
            <a:rPr lang="en-US" sz="1100" b="1" baseline="0"/>
            <a:t> DEPT</a:t>
          </a:r>
          <a:endParaRPr lang="tr-TR" sz="1100" b="1"/>
        </a:p>
      </xdr:txBody>
    </xdr:sp>
    <xdr:clientData/>
  </xdr:twoCellAnchor>
  <xdr:twoCellAnchor>
    <xdr:from>
      <xdr:col>9</xdr:col>
      <xdr:colOff>571506</xdr:colOff>
      <xdr:row>1</xdr:row>
      <xdr:rowOff>123266</xdr:rowOff>
    </xdr:from>
    <xdr:to>
      <xdr:col>11</xdr:col>
      <xdr:colOff>53277</xdr:colOff>
      <xdr:row>1</xdr:row>
      <xdr:rowOff>423579</xdr:rowOff>
    </xdr:to>
    <xdr:sp macro="" textlink="">
      <xdr:nvSpPr>
        <xdr:cNvPr id="25" name="Rounded Rectangle 24">
          <a:hlinkClick xmlns:r="http://schemas.openxmlformats.org/officeDocument/2006/relationships" r:id="rId13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6723535" y="246531"/>
          <a:ext cx="770448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SPA DEPT</a:t>
          </a:r>
          <a:endParaRPr lang="tr-TR" sz="1100" b="1"/>
        </a:p>
      </xdr:txBody>
    </xdr:sp>
    <xdr:clientData/>
  </xdr:twoCellAnchor>
  <xdr:twoCellAnchor>
    <xdr:from>
      <xdr:col>11</xdr:col>
      <xdr:colOff>179300</xdr:colOff>
      <xdr:row>1</xdr:row>
      <xdr:rowOff>123264</xdr:rowOff>
    </xdr:from>
    <xdr:to>
      <xdr:col>11</xdr:col>
      <xdr:colOff>949748</xdr:colOff>
      <xdr:row>1</xdr:row>
      <xdr:rowOff>423577</xdr:rowOff>
    </xdr:to>
    <xdr:sp macro="" textlink="">
      <xdr:nvSpPr>
        <xdr:cNvPr id="30" name="Rounded Rectangle 29">
          <a:hlinkClick xmlns:r="http://schemas.openxmlformats.org/officeDocument/2006/relationships" r:id="rId14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7620006" y="246529"/>
          <a:ext cx="770448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OTHER</a:t>
          </a:r>
          <a:r>
            <a:rPr lang="en-US" sz="1100" b="1" baseline="0"/>
            <a:t> DEPT</a:t>
          </a:r>
          <a:endParaRPr lang="tr-TR" sz="1100" b="1"/>
        </a:p>
      </xdr:txBody>
    </xdr:sp>
    <xdr:clientData/>
  </xdr:twoCellAnchor>
  <xdr:twoCellAnchor>
    <xdr:from>
      <xdr:col>5</xdr:col>
      <xdr:colOff>197213</xdr:colOff>
      <xdr:row>1</xdr:row>
      <xdr:rowOff>129988</xdr:rowOff>
    </xdr:from>
    <xdr:to>
      <xdr:col>5</xdr:col>
      <xdr:colOff>967661</xdr:colOff>
      <xdr:row>1</xdr:row>
      <xdr:rowOff>430301</xdr:rowOff>
    </xdr:to>
    <xdr:sp macro="" textlink="">
      <xdr:nvSpPr>
        <xdr:cNvPr id="18" name="Rounded Rectangle 17">
          <a:hlinkClick xmlns:r="http://schemas.openxmlformats.org/officeDocument/2006/relationships" r:id="rId11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4040831" y="253253"/>
          <a:ext cx="770448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STATISTICS</a:t>
          </a:r>
          <a:endParaRPr lang="tr-TR" sz="1100" b="1"/>
        </a:p>
      </xdr:txBody>
    </xdr:sp>
    <xdr:clientData/>
  </xdr:twoCellAnchor>
  <xdr:twoCellAnchor>
    <xdr:from>
      <xdr:col>20</xdr:col>
      <xdr:colOff>291353</xdr:colOff>
      <xdr:row>1</xdr:row>
      <xdr:rowOff>179294</xdr:rowOff>
    </xdr:from>
    <xdr:to>
      <xdr:col>22</xdr:col>
      <xdr:colOff>369794</xdr:colOff>
      <xdr:row>2</xdr:row>
      <xdr:rowOff>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3783235" y="302559"/>
          <a:ext cx="1288677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>
              <a:solidFill>
                <a:schemeClr val="bg1"/>
              </a:solidFill>
            </a:rPr>
            <a:t>Change</a:t>
          </a:r>
          <a:r>
            <a:rPr lang="en-US" sz="1200" baseline="0">
              <a:solidFill>
                <a:schemeClr val="bg1"/>
              </a:solidFill>
            </a:rPr>
            <a:t> the Year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257736</xdr:colOff>
      <xdr:row>0</xdr:row>
      <xdr:rowOff>136716</xdr:rowOff>
    </xdr:from>
    <xdr:to>
      <xdr:col>23</xdr:col>
      <xdr:colOff>291373</xdr:colOff>
      <xdr:row>0</xdr:row>
      <xdr:rowOff>437029</xdr:rowOff>
    </xdr:to>
    <xdr:sp macro="" textlink="">
      <xdr:nvSpPr>
        <xdr:cNvPr id="7" name="Rounded Rectangle 6">
          <a:hlinkClick xmlns:r="http://schemas.openxmlformats.org/officeDocument/2006/relationships" r:id="rId1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9693089" y="136716"/>
          <a:ext cx="661166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tr-TR" sz="1100" b="1"/>
            <a:t>EXPENSE</a:t>
          </a:r>
        </a:p>
      </xdr:txBody>
    </xdr:sp>
    <xdr:clientData/>
  </xdr:twoCellAnchor>
  <xdr:twoCellAnchor>
    <xdr:from>
      <xdr:col>19</xdr:col>
      <xdr:colOff>67238</xdr:colOff>
      <xdr:row>0</xdr:row>
      <xdr:rowOff>142472</xdr:rowOff>
    </xdr:from>
    <xdr:to>
      <xdr:col>21</xdr:col>
      <xdr:colOff>134483</xdr:colOff>
      <xdr:row>0</xdr:row>
      <xdr:rowOff>459441</xdr:rowOff>
    </xdr:to>
    <xdr:sp macro="" textlink="">
      <xdr:nvSpPr>
        <xdr:cNvPr id="8" name="Rounded Rectangle 7">
          <a:hlinkClick xmlns:r="http://schemas.openxmlformats.org/officeDocument/2006/relationships" r:id="rId2" tooltip="Income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8875062" y="142472"/>
          <a:ext cx="694774" cy="316969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tr-TR" sz="1100" b="1"/>
            <a:t>INCOME</a:t>
          </a:r>
        </a:p>
      </xdr:txBody>
    </xdr:sp>
    <xdr:clientData/>
  </xdr:twoCellAnchor>
  <xdr:twoCellAnchor editAs="oneCell">
    <xdr:from>
      <xdr:col>1</xdr:col>
      <xdr:colOff>44824</xdr:colOff>
      <xdr:row>0</xdr:row>
      <xdr:rowOff>11206</xdr:rowOff>
    </xdr:from>
    <xdr:to>
      <xdr:col>2</xdr:col>
      <xdr:colOff>504266</xdr:colOff>
      <xdr:row>0</xdr:row>
      <xdr:rowOff>560293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589" y="11206"/>
          <a:ext cx="773206" cy="549087"/>
        </a:xfrm>
        <a:prstGeom prst="rect">
          <a:avLst/>
        </a:prstGeom>
      </xdr:spPr>
    </xdr:pic>
    <xdr:clientData/>
  </xdr:twoCellAnchor>
  <xdr:twoCellAnchor editAs="oneCell">
    <xdr:from>
      <xdr:col>24</xdr:col>
      <xdr:colOff>44872</xdr:colOff>
      <xdr:row>0</xdr:row>
      <xdr:rowOff>85498</xdr:rowOff>
    </xdr:from>
    <xdr:to>
      <xdr:col>29</xdr:col>
      <xdr:colOff>212935</xdr:colOff>
      <xdr:row>0</xdr:row>
      <xdr:rowOff>481853</xdr:rowOff>
    </xdr:to>
    <xdr:grpSp>
      <xdr:nvGrpSpPr>
        <xdr:cNvPr id="10" name="Group 9">
          <a:hlinkClick xmlns:r="http://schemas.openxmlformats.org/officeDocument/2006/relationships" r:id="rId4" tooltip="Get Modifiable Version"/>
          <a:extLst>
            <a:ext uri="{FF2B5EF4-FFF2-40B4-BE49-F238E27FC236}">
              <a16:creationId xmlns="" xmlns:a16="http://schemas.microsoft.com/office/drawing/2014/main" id="{9C6C5104-E670-45B0-9548-D35296600167}"/>
            </a:ext>
          </a:extLst>
        </xdr:cNvPr>
        <xdr:cNvGrpSpPr/>
      </xdr:nvGrpSpPr>
      <xdr:grpSpPr>
        <a:xfrm>
          <a:off x="10735284" y="85498"/>
          <a:ext cx="1736886" cy="396355"/>
          <a:chOff x="4228254" y="391160"/>
          <a:chExt cx="2099732" cy="341626"/>
        </a:xfrm>
      </xdr:grpSpPr>
      <xdr:sp macro="" textlink="">
        <xdr:nvSpPr>
          <xdr:cNvPr id="11" name="Rectangle: Rounded Corners 15">
            <a:hlinkClick xmlns:r="http://schemas.openxmlformats.org/officeDocument/2006/relationships" r:id="rId4"/>
            <a:extLst>
              <a:ext uri="{FF2B5EF4-FFF2-40B4-BE49-F238E27FC236}">
                <a16:creationId xmlns="" xmlns:a16="http://schemas.microsoft.com/office/drawing/2014/main" id="{E463078E-93F2-48F6-B07F-8011B271FEF3}"/>
              </a:ext>
            </a:extLst>
          </xdr:cNvPr>
          <xdr:cNvSpPr/>
        </xdr:nvSpPr>
        <xdr:spPr>
          <a:xfrm>
            <a:off x="4377209" y="394737"/>
            <a:ext cx="1950777" cy="338049"/>
          </a:xfrm>
          <a:prstGeom prst="roundRect">
            <a:avLst/>
          </a:prstGeom>
          <a:solidFill>
            <a:srgbClr val="ED7D31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lIns="396000" tIns="0" rIns="36000" bIns="0" rtlCol="0" anchor="ctr">
            <a:noAutofit/>
          </a:bodyPr>
          <a:lstStyle/>
          <a:p>
            <a:pPr algn="ctr"/>
            <a:r>
              <a:rPr lang="tr-TR" sz="1000" b="0">
                <a:solidFill>
                  <a:srgbClr val="FDFDFD"/>
                </a:solidFill>
                <a:effectLst>
                  <a:outerShdw blurRad="50800" dist="50800" dir="18900000" algn="bl" rotWithShape="0">
                    <a:prstClr val="black">
                      <a:alpha val="50000"/>
                    </a:prstClr>
                  </a:outerShdw>
                </a:effectLst>
                <a:latin typeface="Eras Medium ITC" panose="020B0602030504020804" pitchFamily="34" charset="0"/>
              </a:rPr>
              <a:t>GET MODIFIABLE VERSION</a:t>
            </a:r>
          </a:p>
          <a:p>
            <a:pPr algn="ctr"/>
            <a:r>
              <a:rPr lang="tr-TR" sz="1000" b="0">
                <a:solidFill>
                  <a:srgbClr val="FDFDFD"/>
                </a:solidFill>
                <a:effectLst>
                  <a:outerShdw blurRad="50800" dist="50800" dir="18900000" algn="bl" rotWithShape="0">
                    <a:prstClr val="black">
                      <a:alpha val="50000"/>
                    </a:prstClr>
                  </a:outerShdw>
                </a:effectLst>
                <a:latin typeface="Eras Medium ITC" panose="020B0602030504020804" pitchFamily="34" charset="0"/>
              </a:rPr>
              <a:t>WITH PASSWORD</a:t>
            </a:r>
          </a:p>
        </xdr:txBody>
      </xdr:sp>
      <xdr:pic>
        <xdr:nvPicPr>
          <xdr:cNvPr id="12" name="Picture 11">
            <a:hlinkClick xmlns:r="http://schemas.openxmlformats.org/officeDocument/2006/relationships" r:id="rId5" tooltip="Get Modifiable Version"/>
            <a:extLst>
              <a:ext uri="{FF2B5EF4-FFF2-40B4-BE49-F238E27FC236}">
                <a16:creationId xmlns="" xmlns:a16="http://schemas.microsoft.com/office/drawing/2014/main" id="{DC38EA9C-A6EF-4194-9849-2DF38E0051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28254" y="391160"/>
            <a:ext cx="313266" cy="310726"/>
          </a:xfrm>
          <a:prstGeom prst="rect">
            <a:avLst/>
          </a:prstGeom>
          <a:effectLst>
            <a:outerShdw blurRad="12700" dist="25400" dir="8100000" algn="tr" rotWithShape="0">
              <a:prstClr val="black">
                <a:alpha val="40000"/>
              </a:prstClr>
            </a:outerShdw>
          </a:effectLst>
        </xdr:spPr>
      </xdr:pic>
    </xdr:grpSp>
    <xdr:clientData fPrintsWithSheet="0"/>
  </xdr:twoCellAnchor>
  <xdr:twoCellAnchor>
    <xdr:from>
      <xdr:col>16</xdr:col>
      <xdr:colOff>44830</xdr:colOff>
      <xdr:row>0</xdr:row>
      <xdr:rowOff>156884</xdr:rowOff>
    </xdr:from>
    <xdr:to>
      <xdr:col>18</xdr:col>
      <xdr:colOff>268951</xdr:colOff>
      <xdr:row>0</xdr:row>
      <xdr:rowOff>459441</xdr:rowOff>
    </xdr:to>
    <xdr:sp macro="" textlink="">
      <xdr:nvSpPr>
        <xdr:cNvPr id="13" name="Rounded Rectangle 12">
          <a:hlinkClick xmlns:r="http://schemas.openxmlformats.org/officeDocument/2006/relationships" r:id="rId7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7911359" y="156884"/>
          <a:ext cx="851651" cy="302557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OVER</a:t>
          </a:r>
          <a:r>
            <a:rPr lang="en-US" sz="1100" b="1" baseline="0"/>
            <a:t> HEAD EXPENSE</a:t>
          </a:r>
          <a:endParaRPr lang="tr-TR" sz="1100" b="1"/>
        </a:p>
      </xdr:txBody>
    </xdr:sp>
    <xdr:clientData/>
  </xdr:twoCellAnchor>
  <xdr:twoCellAnchor>
    <xdr:from>
      <xdr:col>6</xdr:col>
      <xdr:colOff>44824</xdr:colOff>
      <xdr:row>0</xdr:row>
      <xdr:rowOff>156884</xdr:rowOff>
    </xdr:from>
    <xdr:to>
      <xdr:col>8</xdr:col>
      <xdr:colOff>425824</xdr:colOff>
      <xdr:row>0</xdr:row>
      <xdr:rowOff>457197</xdr:rowOff>
    </xdr:to>
    <xdr:sp macro="" textlink="">
      <xdr:nvSpPr>
        <xdr:cNvPr id="14" name="Rounded Rectangle 13">
          <a:hlinkClick xmlns:r="http://schemas.openxmlformats.org/officeDocument/2006/relationships" r:id="rId8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3978089" y="156884"/>
          <a:ext cx="806823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ROOM DEPT</a:t>
          </a:r>
          <a:endParaRPr lang="tr-TR" sz="1100" b="1"/>
        </a:p>
      </xdr:txBody>
    </xdr:sp>
    <xdr:clientData/>
  </xdr:twoCellAnchor>
  <xdr:twoCellAnchor>
    <xdr:from>
      <xdr:col>8</xdr:col>
      <xdr:colOff>549088</xdr:colOff>
      <xdr:row>0</xdr:row>
      <xdr:rowOff>145678</xdr:rowOff>
    </xdr:from>
    <xdr:to>
      <xdr:col>10</xdr:col>
      <xdr:colOff>2856</xdr:colOff>
      <xdr:row>0</xdr:row>
      <xdr:rowOff>445991</xdr:rowOff>
    </xdr:to>
    <xdr:sp macro="" textlink="">
      <xdr:nvSpPr>
        <xdr:cNvPr id="15" name="Rounded Rectangle 14">
          <a:hlinkClick xmlns:r="http://schemas.openxmlformats.org/officeDocument/2006/relationships" r:id="rId9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4908176" y="145678"/>
          <a:ext cx="1078621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F &amp; B</a:t>
          </a:r>
          <a:r>
            <a:rPr lang="en-US" sz="1100" b="1" baseline="0"/>
            <a:t> DEPT</a:t>
          </a:r>
          <a:endParaRPr lang="tr-TR" sz="1100" b="1"/>
        </a:p>
      </xdr:txBody>
    </xdr:sp>
    <xdr:clientData/>
  </xdr:twoCellAnchor>
  <xdr:twoCellAnchor>
    <xdr:from>
      <xdr:col>10</xdr:col>
      <xdr:colOff>113747</xdr:colOff>
      <xdr:row>0</xdr:row>
      <xdr:rowOff>145678</xdr:rowOff>
    </xdr:from>
    <xdr:to>
      <xdr:col>12</xdr:col>
      <xdr:colOff>246530</xdr:colOff>
      <xdr:row>0</xdr:row>
      <xdr:rowOff>445991</xdr:rowOff>
    </xdr:to>
    <xdr:sp macro="" textlink="">
      <xdr:nvSpPr>
        <xdr:cNvPr id="16" name="Rounded Rectangle 15">
          <a:hlinkClick xmlns:r="http://schemas.openxmlformats.org/officeDocument/2006/relationships" r:id="rId10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6097688" y="145678"/>
          <a:ext cx="760313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SPA DEPT</a:t>
          </a:r>
          <a:endParaRPr lang="tr-TR" sz="1100" b="1"/>
        </a:p>
      </xdr:txBody>
    </xdr:sp>
    <xdr:clientData/>
  </xdr:twoCellAnchor>
  <xdr:twoCellAnchor>
    <xdr:from>
      <xdr:col>13</xdr:col>
      <xdr:colOff>56031</xdr:colOff>
      <xdr:row>0</xdr:row>
      <xdr:rowOff>156883</xdr:rowOff>
    </xdr:from>
    <xdr:to>
      <xdr:col>15</xdr:col>
      <xdr:colOff>235331</xdr:colOff>
      <xdr:row>0</xdr:row>
      <xdr:rowOff>470648</xdr:rowOff>
    </xdr:to>
    <xdr:sp macro="" textlink="">
      <xdr:nvSpPr>
        <xdr:cNvPr id="17" name="Rounded Rectangle 16">
          <a:hlinkClick xmlns:r="http://schemas.openxmlformats.org/officeDocument/2006/relationships" r:id="rId11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6981266" y="156883"/>
          <a:ext cx="806830" cy="313765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OTHER</a:t>
          </a:r>
          <a:r>
            <a:rPr lang="en-US" sz="1100" b="1" baseline="0"/>
            <a:t> DEPT</a:t>
          </a:r>
          <a:endParaRPr lang="tr-TR" sz="1100" b="1"/>
        </a:p>
      </xdr:txBody>
    </xdr:sp>
    <xdr:clientData/>
  </xdr:twoCellAnchor>
  <xdr:twoCellAnchor>
    <xdr:from>
      <xdr:col>5</xdr:col>
      <xdr:colOff>544599</xdr:colOff>
      <xdr:row>0</xdr:row>
      <xdr:rowOff>152400</xdr:rowOff>
    </xdr:from>
    <xdr:to>
      <xdr:col>5</xdr:col>
      <xdr:colOff>1315047</xdr:colOff>
      <xdr:row>0</xdr:row>
      <xdr:rowOff>452713</xdr:rowOff>
    </xdr:to>
    <xdr:sp macro="" textlink="">
      <xdr:nvSpPr>
        <xdr:cNvPr id="18" name="Rounded Rectangle 17">
          <a:hlinkClick xmlns:r="http://schemas.openxmlformats.org/officeDocument/2006/relationships" r:id="rId8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3032305" y="152400"/>
          <a:ext cx="770448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STATISTICS</a:t>
          </a:r>
          <a:endParaRPr lang="tr-TR" sz="1100" b="1"/>
        </a:p>
      </xdr:txBody>
    </xdr:sp>
    <xdr:clientData/>
  </xdr:twoCellAnchor>
  <xdr:twoCellAnchor>
    <xdr:from>
      <xdr:col>10</xdr:col>
      <xdr:colOff>257735</xdr:colOff>
      <xdr:row>4</xdr:row>
      <xdr:rowOff>1119</xdr:rowOff>
    </xdr:from>
    <xdr:to>
      <xdr:col>28</xdr:col>
      <xdr:colOff>257734</xdr:colOff>
      <xdr:row>17</xdr:row>
      <xdr:rowOff>56029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224118</xdr:colOff>
      <xdr:row>17</xdr:row>
      <xdr:rowOff>179294</xdr:rowOff>
    </xdr:from>
    <xdr:to>
      <xdr:col>28</xdr:col>
      <xdr:colOff>291353</xdr:colOff>
      <xdr:row>24</xdr:row>
      <xdr:rowOff>190499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201706</xdr:colOff>
      <xdr:row>25</xdr:row>
      <xdr:rowOff>22413</xdr:rowOff>
    </xdr:from>
    <xdr:to>
      <xdr:col>28</xdr:col>
      <xdr:colOff>280147</xdr:colOff>
      <xdr:row>34</xdr:row>
      <xdr:rowOff>100854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190500</xdr:colOff>
      <xdr:row>35</xdr:row>
      <xdr:rowOff>67234</xdr:rowOff>
    </xdr:from>
    <xdr:to>
      <xdr:col>28</xdr:col>
      <xdr:colOff>280147</xdr:colOff>
      <xdr:row>41</xdr:row>
      <xdr:rowOff>89647</xdr:rowOff>
    </xdr:to>
    <xdr:graphicFrame macro="">
      <xdr:nvGraphicFramePr>
        <xdr:cNvPr id="37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268941</xdr:colOff>
      <xdr:row>14</xdr:row>
      <xdr:rowOff>212910</xdr:rowOff>
    </xdr:from>
    <xdr:to>
      <xdr:col>9</xdr:col>
      <xdr:colOff>116630</xdr:colOff>
      <xdr:row>27</xdr:row>
      <xdr:rowOff>22412</xdr:rowOff>
    </xdr:to>
    <xdr:graphicFrame macro="">
      <xdr:nvGraphicFramePr>
        <xdr:cNvPr id="40" name="Chart 39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324970</xdr:colOff>
      <xdr:row>14</xdr:row>
      <xdr:rowOff>168089</xdr:rowOff>
    </xdr:from>
    <xdr:to>
      <xdr:col>8</xdr:col>
      <xdr:colOff>448235</xdr:colOff>
      <xdr:row>16</xdr:row>
      <xdr:rowOff>33618</xdr:rowOff>
    </xdr:to>
    <xdr:sp macro="" textlink="">
      <xdr:nvSpPr>
        <xdr:cNvPr id="41" name="TextBox 40"/>
        <xdr:cNvSpPr txBox="1"/>
      </xdr:nvSpPr>
      <xdr:spPr>
        <a:xfrm>
          <a:off x="1871382" y="3641913"/>
          <a:ext cx="3249706" cy="3137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/>
            <a:t>REVENUE</a:t>
          </a:r>
          <a:r>
            <a:rPr lang="en-US" sz="1600" b="1" baseline="0"/>
            <a:t> AND EXPENSES</a:t>
          </a:r>
          <a:endParaRPr lang="en-US" sz="16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28</xdr:row>
      <xdr:rowOff>3923</xdr:rowOff>
    </xdr:from>
    <xdr:to>
      <xdr:col>3</xdr:col>
      <xdr:colOff>123825</xdr:colOff>
      <xdr:row>29</xdr:row>
      <xdr:rowOff>0</xdr:rowOff>
    </xdr:to>
    <xdr:sp macro="" textlink="">
      <xdr:nvSpPr>
        <xdr:cNvPr id="2" name="Rectangle 1">
          <a:hlinkClick xmlns:r="http://schemas.openxmlformats.org/officeDocument/2006/relationships" r:id="rId1" tooltip="Terms of Use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609600" y="5423648"/>
          <a:ext cx="1285875" cy="2818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 u="sng"/>
            <a:t>Terms of Use</a:t>
          </a:r>
        </a:p>
      </xdr:txBody>
    </xdr:sp>
    <xdr:clientData/>
  </xdr:twoCellAnchor>
  <xdr:twoCellAnchor>
    <xdr:from>
      <xdr:col>14</xdr:col>
      <xdr:colOff>750794</xdr:colOff>
      <xdr:row>1</xdr:row>
      <xdr:rowOff>125510</xdr:rowOff>
    </xdr:from>
    <xdr:to>
      <xdr:col>15</xdr:col>
      <xdr:colOff>736830</xdr:colOff>
      <xdr:row>1</xdr:row>
      <xdr:rowOff>425823</xdr:rowOff>
    </xdr:to>
    <xdr:sp macro="" textlink="">
      <xdr:nvSpPr>
        <xdr:cNvPr id="3" name="Rounded Rectangle 2">
          <a:hlinkClick xmlns:r="http://schemas.openxmlformats.org/officeDocument/2006/relationships" r:id="rId2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10552019" y="249335"/>
          <a:ext cx="767086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tr-TR" sz="1100" b="1"/>
            <a:t>EXPENSE</a:t>
          </a:r>
        </a:p>
      </xdr:txBody>
    </xdr:sp>
    <xdr:clientData/>
  </xdr:twoCellAnchor>
  <xdr:twoCellAnchor>
    <xdr:from>
      <xdr:col>13</xdr:col>
      <xdr:colOff>638769</xdr:colOff>
      <xdr:row>1</xdr:row>
      <xdr:rowOff>131266</xdr:rowOff>
    </xdr:from>
    <xdr:to>
      <xdr:col>14</xdr:col>
      <xdr:colOff>539056</xdr:colOff>
      <xdr:row>1</xdr:row>
      <xdr:rowOff>448235</xdr:rowOff>
    </xdr:to>
    <xdr:sp macro="" textlink="">
      <xdr:nvSpPr>
        <xdr:cNvPr id="4" name="Rounded Rectangle 3">
          <a:hlinkClick xmlns:r="http://schemas.openxmlformats.org/officeDocument/2006/relationships" r:id="rId3" tooltip="Income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9658944" y="255091"/>
          <a:ext cx="681337" cy="316969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tr-TR" sz="1100" b="1"/>
            <a:t>INCOME</a:t>
          </a:r>
        </a:p>
      </xdr:txBody>
    </xdr:sp>
    <xdr:clientData/>
  </xdr:twoCellAnchor>
  <xdr:twoCellAnchor>
    <xdr:from>
      <xdr:col>2</xdr:col>
      <xdr:colOff>100856</xdr:colOff>
      <xdr:row>9</xdr:row>
      <xdr:rowOff>146795</xdr:rowOff>
    </xdr:from>
    <xdr:to>
      <xdr:col>6</xdr:col>
      <xdr:colOff>963705</xdr:colOff>
      <xdr:row>26</xdr:row>
      <xdr:rowOff>78440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67236</xdr:colOff>
      <xdr:row>7</xdr:row>
      <xdr:rowOff>0</xdr:rowOff>
    </xdr:from>
    <xdr:to>
      <xdr:col>19</xdr:col>
      <xdr:colOff>56029</xdr:colOff>
      <xdr:row>26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44824</xdr:colOff>
      <xdr:row>1</xdr:row>
      <xdr:rowOff>11207</xdr:rowOff>
    </xdr:from>
    <xdr:to>
      <xdr:col>2</xdr:col>
      <xdr:colOff>504265</xdr:colOff>
      <xdr:row>2</xdr:row>
      <xdr:rowOff>22413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24" y="135032"/>
          <a:ext cx="573742" cy="573181"/>
        </a:xfrm>
        <a:prstGeom prst="rect">
          <a:avLst/>
        </a:prstGeom>
      </xdr:spPr>
    </xdr:pic>
    <xdr:clientData/>
  </xdr:twoCellAnchor>
  <xdr:twoCellAnchor editAs="oneCell">
    <xdr:from>
      <xdr:col>16</xdr:col>
      <xdr:colOff>123289</xdr:colOff>
      <xdr:row>1</xdr:row>
      <xdr:rowOff>89648</xdr:rowOff>
    </xdr:from>
    <xdr:to>
      <xdr:col>18</xdr:col>
      <xdr:colOff>681591</xdr:colOff>
      <xdr:row>1</xdr:row>
      <xdr:rowOff>485648</xdr:rowOff>
    </xdr:to>
    <xdr:grpSp>
      <xdr:nvGrpSpPr>
        <xdr:cNvPr id="8" name="Group 7">
          <a:hlinkClick xmlns:r="http://schemas.openxmlformats.org/officeDocument/2006/relationships" r:id="rId7" tooltip="Get Modifiable Version"/>
          <a:extLst>
            <a:ext uri="{FF2B5EF4-FFF2-40B4-BE49-F238E27FC236}">
              <a16:creationId xmlns="" xmlns:a16="http://schemas.microsoft.com/office/drawing/2014/main" id="{9C6C5104-E670-45B0-9548-D35296600167}"/>
            </a:ext>
          </a:extLst>
        </xdr:cNvPr>
        <xdr:cNvGrpSpPr/>
      </xdr:nvGrpSpPr>
      <xdr:grpSpPr>
        <a:xfrm>
          <a:off x="11149877" y="212913"/>
          <a:ext cx="2127126" cy="396000"/>
          <a:chOff x="4160520" y="365760"/>
          <a:chExt cx="2167467" cy="396000"/>
        </a:xfrm>
      </xdr:grpSpPr>
      <xdr:sp macro="" textlink="">
        <xdr:nvSpPr>
          <xdr:cNvPr id="9" name="Rectangle: Rounded Corners 15">
            <a:hlinkClick xmlns:r="http://schemas.openxmlformats.org/officeDocument/2006/relationships" r:id="rId7"/>
            <a:extLst>
              <a:ext uri="{FF2B5EF4-FFF2-40B4-BE49-F238E27FC236}">
                <a16:creationId xmlns="" xmlns:a16="http://schemas.microsoft.com/office/drawing/2014/main" id="{E463078E-93F2-48F6-B07F-8011B271FEF3}"/>
              </a:ext>
            </a:extLst>
          </xdr:cNvPr>
          <xdr:cNvSpPr/>
        </xdr:nvSpPr>
        <xdr:spPr>
          <a:xfrm>
            <a:off x="4160520" y="365760"/>
            <a:ext cx="2167467" cy="396000"/>
          </a:xfrm>
          <a:prstGeom prst="roundRect">
            <a:avLst/>
          </a:prstGeom>
          <a:solidFill>
            <a:srgbClr val="ED7D31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lIns="396000" tIns="0" rIns="36000" bIns="0" rtlCol="0" anchor="ctr">
            <a:noAutofit/>
          </a:bodyPr>
          <a:lstStyle/>
          <a:p>
            <a:pPr algn="ctr"/>
            <a:r>
              <a:rPr lang="tr-TR" sz="1000" b="0">
                <a:solidFill>
                  <a:srgbClr val="FDFDFD"/>
                </a:solidFill>
                <a:effectLst>
                  <a:outerShdw blurRad="50800" dist="50800" dir="18900000" algn="bl" rotWithShape="0">
                    <a:prstClr val="black">
                      <a:alpha val="50000"/>
                    </a:prstClr>
                  </a:outerShdw>
                </a:effectLst>
                <a:latin typeface="Eras Medium ITC" panose="020B0602030504020804" pitchFamily="34" charset="0"/>
              </a:rPr>
              <a:t>GET MODIFIABLE VERSION</a:t>
            </a:r>
          </a:p>
          <a:p>
            <a:pPr algn="ctr"/>
            <a:r>
              <a:rPr lang="tr-TR" sz="1000" b="0">
                <a:solidFill>
                  <a:srgbClr val="FDFDFD"/>
                </a:solidFill>
                <a:effectLst>
                  <a:outerShdw blurRad="50800" dist="50800" dir="18900000" algn="bl" rotWithShape="0">
                    <a:prstClr val="black">
                      <a:alpha val="50000"/>
                    </a:prstClr>
                  </a:outerShdw>
                </a:effectLst>
                <a:latin typeface="Eras Medium ITC" panose="020B0602030504020804" pitchFamily="34" charset="0"/>
              </a:rPr>
              <a:t>WITH PASSWORD</a:t>
            </a:r>
          </a:p>
        </xdr:txBody>
      </xdr:sp>
      <xdr:pic>
        <xdr:nvPicPr>
          <xdr:cNvPr id="10" name="Picture 9">
            <a:hlinkClick xmlns:r="http://schemas.openxmlformats.org/officeDocument/2006/relationships" r:id="rId8" tooltip="Get Modifiable Version"/>
            <a:extLst>
              <a:ext uri="{FF2B5EF4-FFF2-40B4-BE49-F238E27FC236}">
                <a16:creationId xmlns="" xmlns:a16="http://schemas.microsoft.com/office/drawing/2014/main" id="{DC38EA9C-A6EF-4194-9849-2DF38E0051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28254" y="391160"/>
            <a:ext cx="313266" cy="310726"/>
          </a:xfrm>
          <a:prstGeom prst="rect">
            <a:avLst/>
          </a:prstGeom>
          <a:effectLst>
            <a:outerShdw blurRad="12700" dist="25400" dir="8100000" algn="tr" rotWithShape="0">
              <a:prstClr val="black">
                <a:alpha val="40000"/>
              </a:prstClr>
            </a:outerShdw>
          </a:effectLst>
        </xdr:spPr>
      </xdr:pic>
    </xdr:grpSp>
    <xdr:clientData fPrintsWithSheet="0"/>
  </xdr:twoCellAnchor>
  <xdr:twoCellAnchor>
    <xdr:from>
      <xdr:col>11</xdr:col>
      <xdr:colOff>683593</xdr:colOff>
      <xdr:row>1</xdr:row>
      <xdr:rowOff>123266</xdr:rowOff>
    </xdr:from>
    <xdr:to>
      <xdr:col>13</xdr:col>
      <xdr:colOff>376006</xdr:colOff>
      <xdr:row>1</xdr:row>
      <xdr:rowOff>445059</xdr:rowOff>
    </xdr:to>
    <xdr:sp macro="" textlink="">
      <xdr:nvSpPr>
        <xdr:cNvPr id="11" name="Rounded Rectangle 10">
          <a:hlinkClick xmlns:r="http://schemas.openxmlformats.org/officeDocument/2006/relationships" r:id="rId10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8122618" y="247091"/>
          <a:ext cx="1273563" cy="32179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OVER</a:t>
          </a:r>
          <a:r>
            <a:rPr lang="en-US" sz="1100" b="1" baseline="0"/>
            <a:t> HEAD EXPENSE</a:t>
          </a:r>
          <a:endParaRPr lang="tr-TR" sz="1100" b="1"/>
        </a:p>
      </xdr:txBody>
    </xdr:sp>
    <xdr:clientData/>
  </xdr:twoCellAnchor>
  <xdr:twoCellAnchor>
    <xdr:from>
      <xdr:col>5</xdr:col>
      <xdr:colOff>459435</xdr:colOff>
      <xdr:row>1</xdr:row>
      <xdr:rowOff>112060</xdr:rowOff>
    </xdr:from>
    <xdr:to>
      <xdr:col>6</xdr:col>
      <xdr:colOff>176530</xdr:colOff>
      <xdr:row>1</xdr:row>
      <xdr:rowOff>412373</xdr:rowOff>
    </xdr:to>
    <xdr:sp macro="" textlink="">
      <xdr:nvSpPr>
        <xdr:cNvPr id="12" name="Rounded Rectangle 11">
          <a:hlinkClick xmlns:r="http://schemas.openxmlformats.org/officeDocument/2006/relationships" r:id="rId11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4298010" y="235885"/>
          <a:ext cx="764845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ROOM DEPT</a:t>
          </a:r>
          <a:endParaRPr lang="tr-TR" sz="1100" b="1"/>
        </a:p>
      </xdr:txBody>
    </xdr:sp>
    <xdr:clientData/>
  </xdr:twoCellAnchor>
  <xdr:twoCellAnchor>
    <xdr:from>
      <xdr:col>6</xdr:col>
      <xdr:colOff>347386</xdr:colOff>
      <xdr:row>1</xdr:row>
      <xdr:rowOff>100854</xdr:rowOff>
    </xdr:from>
    <xdr:to>
      <xdr:col>7</xdr:col>
      <xdr:colOff>64481</xdr:colOff>
      <xdr:row>1</xdr:row>
      <xdr:rowOff>401167</xdr:rowOff>
    </xdr:to>
    <xdr:sp macro="" textlink="">
      <xdr:nvSpPr>
        <xdr:cNvPr id="13" name="Rounded Rectangle 12">
          <a:hlinkClick xmlns:r="http://schemas.openxmlformats.org/officeDocument/2006/relationships" r:id="rId12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5233711" y="224679"/>
          <a:ext cx="764845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F &amp; B</a:t>
          </a:r>
          <a:r>
            <a:rPr lang="en-US" sz="1100" b="1" baseline="0"/>
            <a:t> DEPT</a:t>
          </a:r>
          <a:endParaRPr lang="tr-TR" sz="1100" b="1"/>
        </a:p>
      </xdr:txBody>
    </xdr:sp>
    <xdr:clientData/>
  </xdr:twoCellAnchor>
  <xdr:twoCellAnchor>
    <xdr:from>
      <xdr:col>9</xdr:col>
      <xdr:colOff>0</xdr:colOff>
      <xdr:row>1</xdr:row>
      <xdr:rowOff>123266</xdr:rowOff>
    </xdr:from>
    <xdr:to>
      <xdr:col>9</xdr:col>
      <xdr:colOff>770448</xdr:colOff>
      <xdr:row>1</xdr:row>
      <xdr:rowOff>423579</xdr:rowOff>
    </xdr:to>
    <xdr:sp macro="" textlink="">
      <xdr:nvSpPr>
        <xdr:cNvPr id="14" name="Rounded Rectangle 13">
          <a:hlinkClick xmlns:r="http://schemas.openxmlformats.org/officeDocument/2006/relationships" r:id="rId13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6143625" y="247091"/>
          <a:ext cx="770448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SPA DEPT</a:t>
          </a:r>
          <a:endParaRPr lang="tr-TR" sz="1100" b="1"/>
        </a:p>
      </xdr:txBody>
    </xdr:sp>
    <xdr:clientData/>
  </xdr:twoCellAnchor>
  <xdr:twoCellAnchor>
    <xdr:from>
      <xdr:col>9</xdr:col>
      <xdr:colOff>986118</xdr:colOff>
      <xdr:row>1</xdr:row>
      <xdr:rowOff>123264</xdr:rowOff>
    </xdr:from>
    <xdr:to>
      <xdr:col>11</xdr:col>
      <xdr:colOff>467890</xdr:colOff>
      <xdr:row>1</xdr:row>
      <xdr:rowOff>423577</xdr:rowOff>
    </xdr:to>
    <xdr:sp macro="" textlink="">
      <xdr:nvSpPr>
        <xdr:cNvPr id="15" name="Rounded Rectangle 14">
          <a:hlinkClick xmlns:r="http://schemas.openxmlformats.org/officeDocument/2006/relationships" r:id="rId14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7138147" y="246529"/>
          <a:ext cx="770449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OTHER</a:t>
          </a:r>
          <a:r>
            <a:rPr lang="en-US" sz="1100" b="1" baseline="0"/>
            <a:t> DEPT</a:t>
          </a:r>
          <a:endParaRPr lang="tr-TR" sz="1100" b="1"/>
        </a:p>
      </xdr:txBody>
    </xdr:sp>
    <xdr:clientData/>
  </xdr:twoCellAnchor>
  <xdr:twoCellAnchor>
    <xdr:from>
      <xdr:col>20</xdr:col>
      <xdr:colOff>246532</xdr:colOff>
      <xdr:row>1</xdr:row>
      <xdr:rowOff>145672</xdr:rowOff>
    </xdr:from>
    <xdr:to>
      <xdr:col>22</xdr:col>
      <xdr:colOff>13449</xdr:colOff>
      <xdr:row>2</xdr:row>
      <xdr:rowOff>76195</xdr:rowOff>
    </xdr:to>
    <xdr:grpSp>
      <xdr:nvGrpSpPr>
        <xdr:cNvPr id="17" name="Group 16">
          <a:hlinkClick xmlns:r="http://schemas.openxmlformats.org/officeDocument/2006/relationships" r:id="rId15" tooltip="Back to Menu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13738414" y="268937"/>
          <a:ext cx="977153" cy="490817"/>
          <a:chOff x="7332135" y="194734"/>
          <a:chExt cx="1157623" cy="488718"/>
        </a:xfrm>
      </xdr:grpSpPr>
      <xdr:sp macro="" textlink="">
        <xdr:nvSpPr>
          <xdr:cNvPr id="18" name="Rounded Rectangle 17">
            <a:extLst>
              <a:ext uri="{FF2B5EF4-FFF2-40B4-BE49-F238E27FC236}">
                <a16:creationId xmlns=""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332135" y="194734"/>
            <a:ext cx="1157623" cy="488718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pic>
        <xdr:nvPicPr>
          <xdr:cNvPr id="19" name="Picture 18" descr="http://swiss-delicious.com/images/1024/icons/back.png">
            <a:extLst>
              <a:ext uri="{FF2B5EF4-FFF2-40B4-BE49-F238E27FC236}">
                <a16:creationId xmlns="" xmlns:a16="http://schemas.microsoft.com/office/drawing/2014/main" id="{00000000-0008-0000-0300-000006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6" cstate="print">
            <a:duotone>
              <a:prstClr val="black"/>
              <a:schemeClr val="tx2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289" t="21508" r="18116" b="22717"/>
          <a:stretch/>
        </xdr:blipFill>
        <xdr:spPr bwMode="auto">
          <a:xfrm>
            <a:off x="7352444" y="217525"/>
            <a:ext cx="548348" cy="4461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0" name="TextBox 19">
            <a:hlinkClick xmlns:r="http://schemas.openxmlformats.org/officeDocument/2006/relationships" r:id="rId15"/>
            <a:extLst>
              <a:ext uri="{FF2B5EF4-FFF2-40B4-BE49-F238E27FC236}">
                <a16:creationId xmlns=""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7801918" y="238875"/>
            <a:ext cx="671527" cy="4203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tr-TR" sz="1000" b="1" i="1"/>
              <a:t>Back</a:t>
            </a:r>
            <a:r>
              <a:rPr lang="tr-TR" sz="1000" b="1" i="1" baseline="0"/>
              <a:t> to </a:t>
            </a:r>
          </a:p>
          <a:p>
            <a:pPr algn="ctr"/>
            <a:r>
              <a:rPr lang="tr-TR" sz="1000" b="1" i="1" baseline="0"/>
              <a:t>Menu</a:t>
            </a:r>
            <a:endParaRPr lang="tr-TR" sz="1000" b="1" i="1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28</xdr:row>
      <xdr:rowOff>3923</xdr:rowOff>
    </xdr:from>
    <xdr:to>
      <xdr:col>3</xdr:col>
      <xdr:colOff>123825</xdr:colOff>
      <xdr:row>29</xdr:row>
      <xdr:rowOff>0</xdr:rowOff>
    </xdr:to>
    <xdr:sp macro="" textlink="">
      <xdr:nvSpPr>
        <xdr:cNvPr id="2" name="Rectangle 1">
          <a:hlinkClick xmlns:r="http://schemas.openxmlformats.org/officeDocument/2006/relationships" r:id="rId1" tooltip="Terms of Use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609600" y="5423648"/>
          <a:ext cx="1285875" cy="2818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 u="sng"/>
            <a:t>Terms of Use</a:t>
          </a:r>
        </a:p>
      </xdr:txBody>
    </xdr:sp>
    <xdr:clientData/>
  </xdr:twoCellAnchor>
  <xdr:twoCellAnchor>
    <xdr:from>
      <xdr:col>14</xdr:col>
      <xdr:colOff>750794</xdr:colOff>
      <xdr:row>1</xdr:row>
      <xdr:rowOff>125510</xdr:rowOff>
    </xdr:from>
    <xdr:to>
      <xdr:col>15</xdr:col>
      <xdr:colOff>736830</xdr:colOff>
      <xdr:row>1</xdr:row>
      <xdr:rowOff>425823</xdr:rowOff>
    </xdr:to>
    <xdr:sp macro="" textlink="">
      <xdr:nvSpPr>
        <xdr:cNvPr id="3" name="Rounded Rectangle 2">
          <a:hlinkClick xmlns:r="http://schemas.openxmlformats.org/officeDocument/2006/relationships" r:id="rId2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10552019" y="249335"/>
          <a:ext cx="767086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tr-TR" sz="1100" b="1"/>
            <a:t>EXPENSE</a:t>
          </a:r>
        </a:p>
      </xdr:txBody>
    </xdr:sp>
    <xdr:clientData/>
  </xdr:twoCellAnchor>
  <xdr:twoCellAnchor>
    <xdr:from>
      <xdr:col>13</xdr:col>
      <xdr:colOff>638769</xdr:colOff>
      <xdr:row>1</xdr:row>
      <xdr:rowOff>131266</xdr:rowOff>
    </xdr:from>
    <xdr:to>
      <xdr:col>14</xdr:col>
      <xdr:colOff>539056</xdr:colOff>
      <xdr:row>1</xdr:row>
      <xdr:rowOff>448235</xdr:rowOff>
    </xdr:to>
    <xdr:sp macro="" textlink="">
      <xdr:nvSpPr>
        <xdr:cNvPr id="4" name="Rounded Rectangle 3">
          <a:hlinkClick xmlns:r="http://schemas.openxmlformats.org/officeDocument/2006/relationships" r:id="rId3" tooltip="Income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9658944" y="255091"/>
          <a:ext cx="681337" cy="316969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tr-TR" sz="1100" b="1"/>
            <a:t>INCOME</a:t>
          </a:r>
        </a:p>
      </xdr:txBody>
    </xdr:sp>
    <xdr:clientData/>
  </xdr:twoCellAnchor>
  <xdr:twoCellAnchor>
    <xdr:from>
      <xdr:col>2</xdr:col>
      <xdr:colOff>100856</xdr:colOff>
      <xdr:row>9</xdr:row>
      <xdr:rowOff>146795</xdr:rowOff>
    </xdr:from>
    <xdr:to>
      <xdr:col>6</xdr:col>
      <xdr:colOff>1019735</xdr:colOff>
      <xdr:row>26</xdr:row>
      <xdr:rowOff>100852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67236</xdr:colOff>
      <xdr:row>7</xdr:row>
      <xdr:rowOff>0</xdr:rowOff>
    </xdr:from>
    <xdr:to>
      <xdr:col>19</xdr:col>
      <xdr:colOff>56029</xdr:colOff>
      <xdr:row>26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44824</xdr:colOff>
      <xdr:row>1</xdr:row>
      <xdr:rowOff>11207</xdr:rowOff>
    </xdr:from>
    <xdr:to>
      <xdr:col>2</xdr:col>
      <xdr:colOff>504265</xdr:colOff>
      <xdr:row>2</xdr:row>
      <xdr:rowOff>22413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24" y="135032"/>
          <a:ext cx="573742" cy="573181"/>
        </a:xfrm>
        <a:prstGeom prst="rect">
          <a:avLst/>
        </a:prstGeom>
      </xdr:spPr>
    </xdr:pic>
    <xdr:clientData/>
  </xdr:twoCellAnchor>
  <xdr:twoCellAnchor editAs="oneCell">
    <xdr:from>
      <xdr:col>16</xdr:col>
      <xdr:colOff>123289</xdr:colOff>
      <xdr:row>1</xdr:row>
      <xdr:rowOff>89648</xdr:rowOff>
    </xdr:from>
    <xdr:to>
      <xdr:col>18</xdr:col>
      <xdr:colOff>681591</xdr:colOff>
      <xdr:row>1</xdr:row>
      <xdr:rowOff>485648</xdr:rowOff>
    </xdr:to>
    <xdr:grpSp>
      <xdr:nvGrpSpPr>
        <xdr:cNvPr id="8" name="Group 7">
          <a:hlinkClick xmlns:r="http://schemas.openxmlformats.org/officeDocument/2006/relationships" r:id="rId7" tooltip="Get Modifiable Version"/>
          <a:extLst>
            <a:ext uri="{FF2B5EF4-FFF2-40B4-BE49-F238E27FC236}">
              <a16:creationId xmlns="" xmlns:a16="http://schemas.microsoft.com/office/drawing/2014/main" id="{9C6C5104-E670-45B0-9548-D35296600167}"/>
            </a:ext>
          </a:extLst>
        </xdr:cNvPr>
        <xdr:cNvGrpSpPr/>
      </xdr:nvGrpSpPr>
      <xdr:grpSpPr>
        <a:xfrm>
          <a:off x="11149877" y="212913"/>
          <a:ext cx="2127126" cy="396000"/>
          <a:chOff x="4160520" y="365760"/>
          <a:chExt cx="2167467" cy="396000"/>
        </a:xfrm>
      </xdr:grpSpPr>
      <xdr:sp macro="" textlink="">
        <xdr:nvSpPr>
          <xdr:cNvPr id="9" name="Rectangle: Rounded Corners 15">
            <a:hlinkClick xmlns:r="http://schemas.openxmlformats.org/officeDocument/2006/relationships" r:id="rId7"/>
            <a:extLst>
              <a:ext uri="{FF2B5EF4-FFF2-40B4-BE49-F238E27FC236}">
                <a16:creationId xmlns="" xmlns:a16="http://schemas.microsoft.com/office/drawing/2014/main" id="{E463078E-93F2-48F6-B07F-8011B271FEF3}"/>
              </a:ext>
            </a:extLst>
          </xdr:cNvPr>
          <xdr:cNvSpPr/>
        </xdr:nvSpPr>
        <xdr:spPr>
          <a:xfrm>
            <a:off x="4160520" y="365760"/>
            <a:ext cx="2167467" cy="396000"/>
          </a:xfrm>
          <a:prstGeom prst="roundRect">
            <a:avLst/>
          </a:prstGeom>
          <a:solidFill>
            <a:srgbClr val="ED7D31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lIns="396000" tIns="0" rIns="36000" bIns="0" rtlCol="0" anchor="ctr">
            <a:noAutofit/>
          </a:bodyPr>
          <a:lstStyle/>
          <a:p>
            <a:pPr algn="ctr"/>
            <a:r>
              <a:rPr lang="tr-TR" sz="1000" b="0">
                <a:solidFill>
                  <a:srgbClr val="FDFDFD"/>
                </a:solidFill>
                <a:effectLst>
                  <a:outerShdw blurRad="50800" dist="50800" dir="18900000" algn="bl" rotWithShape="0">
                    <a:prstClr val="black">
                      <a:alpha val="50000"/>
                    </a:prstClr>
                  </a:outerShdw>
                </a:effectLst>
                <a:latin typeface="Eras Medium ITC" panose="020B0602030504020804" pitchFamily="34" charset="0"/>
              </a:rPr>
              <a:t>GET MODIFIABLE VERSION</a:t>
            </a:r>
          </a:p>
          <a:p>
            <a:pPr algn="ctr"/>
            <a:r>
              <a:rPr lang="tr-TR" sz="1000" b="0">
                <a:solidFill>
                  <a:srgbClr val="FDFDFD"/>
                </a:solidFill>
                <a:effectLst>
                  <a:outerShdw blurRad="50800" dist="50800" dir="18900000" algn="bl" rotWithShape="0">
                    <a:prstClr val="black">
                      <a:alpha val="50000"/>
                    </a:prstClr>
                  </a:outerShdw>
                </a:effectLst>
                <a:latin typeface="Eras Medium ITC" panose="020B0602030504020804" pitchFamily="34" charset="0"/>
              </a:rPr>
              <a:t>WITH PASSWORD</a:t>
            </a:r>
          </a:p>
        </xdr:txBody>
      </xdr:sp>
      <xdr:pic>
        <xdr:nvPicPr>
          <xdr:cNvPr id="10" name="Picture 9">
            <a:hlinkClick xmlns:r="http://schemas.openxmlformats.org/officeDocument/2006/relationships" r:id="rId8" tooltip="Get Modifiable Version"/>
            <a:extLst>
              <a:ext uri="{FF2B5EF4-FFF2-40B4-BE49-F238E27FC236}">
                <a16:creationId xmlns="" xmlns:a16="http://schemas.microsoft.com/office/drawing/2014/main" id="{DC38EA9C-A6EF-4194-9849-2DF38E0051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28254" y="391160"/>
            <a:ext cx="313266" cy="310726"/>
          </a:xfrm>
          <a:prstGeom prst="rect">
            <a:avLst/>
          </a:prstGeom>
          <a:effectLst>
            <a:outerShdw blurRad="12700" dist="25400" dir="8100000" algn="tr" rotWithShape="0">
              <a:prstClr val="black">
                <a:alpha val="40000"/>
              </a:prstClr>
            </a:outerShdw>
          </a:effectLst>
        </xdr:spPr>
      </xdr:pic>
    </xdr:grpSp>
    <xdr:clientData fPrintsWithSheet="0"/>
  </xdr:twoCellAnchor>
  <xdr:twoCellAnchor>
    <xdr:from>
      <xdr:col>11</xdr:col>
      <xdr:colOff>683593</xdr:colOff>
      <xdr:row>1</xdr:row>
      <xdr:rowOff>123266</xdr:rowOff>
    </xdr:from>
    <xdr:to>
      <xdr:col>13</xdr:col>
      <xdr:colOff>376006</xdr:colOff>
      <xdr:row>1</xdr:row>
      <xdr:rowOff>445059</xdr:rowOff>
    </xdr:to>
    <xdr:sp macro="" textlink="">
      <xdr:nvSpPr>
        <xdr:cNvPr id="11" name="Rounded Rectangle 10">
          <a:hlinkClick xmlns:r="http://schemas.openxmlformats.org/officeDocument/2006/relationships" r:id="rId10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8122618" y="247091"/>
          <a:ext cx="1273563" cy="32179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OVER</a:t>
          </a:r>
          <a:r>
            <a:rPr lang="en-US" sz="1100" b="1" baseline="0"/>
            <a:t> HEAD EXPENSE</a:t>
          </a:r>
          <a:endParaRPr lang="tr-TR" sz="1100" b="1"/>
        </a:p>
      </xdr:txBody>
    </xdr:sp>
    <xdr:clientData/>
  </xdr:twoCellAnchor>
  <xdr:twoCellAnchor>
    <xdr:from>
      <xdr:col>5</xdr:col>
      <xdr:colOff>459435</xdr:colOff>
      <xdr:row>1</xdr:row>
      <xdr:rowOff>112060</xdr:rowOff>
    </xdr:from>
    <xdr:to>
      <xdr:col>6</xdr:col>
      <xdr:colOff>176530</xdr:colOff>
      <xdr:row>1</xdr:row>
      <xdr:rowOff>412373</xdr:rowOff>
    </xdr:to>
    <xdr:sp macro="" textlink="">
      <xdr:nvSpPr>
        <xdr:cNvPr id="12" name="Rounded Rectangle 11">
          <a:hlinkClick xmlns:r="http://schemas.openxmlformats.org/officeDocument/2006/relationships" r:id="rId11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4298010" y="235885"/>
          <a:ext cx="764845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ROOM DEPT</a:t>
          </a:r>
          <a:endParaRPr lang="tr-TR" sz="1100" b="1"/>
        </a:p>
      </xdr:txBody>
    </xdr:sp>
    <xdr:clientData/>
  </xdr:twoCellAnchor>
  <xdr:twoCellAnchor>
    <xdr:from>
      <xdr:col>6</xdr:col>
      <xdr:colOff>347386</xdr:colOff>
      <xdr:row>1</xdr:row>
      <xdr:rowOff>100854</xdr:rowOff>
    </xdr:from>
    <xdr:to>
      <xdr:col>7</xdr:col>
      <xdr:colOff>64481</xdr:colOff>
      <xdr:row>1</xdr:row>
      <xdr:rowOff>401167</xdr:rowOff>
    </xdr:to>
    <xdr:sp macro="" textlink="">
      <xdr:nvSpPr>
        <xdr:cNvPr id="13" name="Rounded Rectangle 12">
          <a:hlinkClick xmlns:r="http://schemas.openxmlformats.org/officeDocument/2006/relationships" r:id="rId12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5233711" y="224679"/>
          <a:ext cx="764845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F &amp; B</a:t>
          </a:r>
          <a:r>
            <a:rPr lang="en-US" sz="1100" b="1" baseline="0"/>
            <a:t> DEPT</a:t>
          </a:r>
          <a:endParaRPr lang="tr-TR" sz="1100" b="1"/>
        </a:p>
      </xdr:txBody>
    </xdr:sp>
    <xdr:clientData/>
  </xdr:twoCellAnchor>
  <xdr:twoCellAnchor>
    <xdr:from>
      <xdr:col>9</xdr:col>
      <xdr:colOff>0</xdr:colOff>
      <xdr:row>1</xdr:row>
      <xdr:rowOff>123266</xdr:rowOff>
    </xdr:from>
    <xdr:to>
      <xdr:col>9</xdr:col>
      <xdr:colOff>770448</xdr:colOff>
      <xdr:row>1</xdr:row>
      <xdr:rowOff>423579</xdr:rowOff>
    </xdr:to>
    <xdr:sp macro="" textlink="">
      <xdr:nvSpPr>
        <xdr:cNvPr id="14" name="Rounded Rectangle 13">
          <a:hlinkClick xmlns:r="http://schemas.openxmlformats.org/officeDocument/2006/relationships" r:id="rId13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6143625" y="247091"/>
          <a:ext cx="770448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SPA DEPT</a:t>
          </a:r>
          <a:endParaRPr lang="tr-TR" sz="1100" b="1"/>
        </a:p>
      </xdr:txBody>
    </xdr:sp>
    <xdr:clientData/>
  </xdr:twoCellAnchor>
  <xdr:twoCellAnchor>
    <xdr:from>
      <xdr:col>9</xdr:col>
      <xdr:colOff>986119</xdr:colOff>
      <xdr:row>1</xdr:row>
      <xdr:rowOff>123264</xdr:rowOff>
    </xdr:from>
    <xdr:to>
      <xdr:col>11</xdr:col>
      <xdr:colOff>467890</xdr:colOff>
      <xdr:row>1</xdr:row>
      <xdr:rowOff>423577</xdr:rowOff>
    </xdr:to>
    <xdr:sp macro="" textlink="">
      <xdr:nvSpPr>
        <xdr:cNvPr id="15" name="Rounded Rectangle 14">
          <a:hlinkClick xmlns:r="http://schemas.openxmlformats.org/officeDocument/2006/relationships" r:id="rId14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7129744" y="247089"/>
          <a:ext cx="777171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OTHER</a:t>
          </a:r>
          <a:r>
            <a:rPr lang="en-US" sz="1100" b="1" baseline="0"/>
            <a:t> DEPT</a:t>
          </a:r>
          <a:endParaRPr lang="tr-TR" sz="1100" b="1"/>
        </a:p>
      </xdr:txBody>
    </xdr:sp>
    <xdr:clientData/>
  </xdr:twoCellAnchor>
  <xdr:twoCellAnchor>
    <xdr:from>
      <xdr:col>0</xdr:col>
      <xdr:colOff>619125</xdr:colOff>
      <xdr:row>28</xdr:row>
      <xdr:rowOff>3923</xdr:rowOff>
    </xdr:from>
    <xdr:to>
      <xdr:col>3</xdr:col>
      <xdr:colOff>123825</xdr:colOff>
      <xdr:row>29</xdr:row>
      <xdr:rowOff>0</xdr:rowOff>
    </xdr:to>
    <xdr:sp macro="" textlink="">
      <xdr:nvSpPr>
        <xdr:cNvPr id="16" name="Rectangle 15">
          <a:hlinkClick xmlns:r="http://schemas.openxmlformats.org/officeDocument/2006/relationships" r:id="rId1" tooltip="Terms of Use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609600" y="5423648"/>
          <a:ext cx="1285875" cy="2818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 u="sng"/>
            <a:t>Terms of Use</a:t>
          </a:r>
        </a:p>
      </xdr:txBody>
    </xdr:sp>
    <xdr:clientData/>
  </xdr:twoCellAnchor>
  <xdr:twoCellAnchor>
    <xdr:from>
      <xdr:col>14</xdr:col>
      <xdr:colOff>750794</xdr:colOff>
      <xdr:row>1</xdr:row>
      <xdr:rowOff>125510</xdr:rowOff>
    </xdr:from>
    <xdr:to>
      <xdr:col>15</xdr:col>
      <xdr:colOff>736830</xdr:colOff>
      <xdr:row>1</xdr:row>
      <xdr:rowOff>425823</xdr:rowOff>
    </xdr:to>
    <xdr:sp macro="" textlink="">
      <xdr:nvSpPr>
        <xdr:cNvPr id="17" name="Rounded Rectangle 16">
          <a:hlinkClick xmlns:r="http://schemas.openxmlformats.org/officeDocument/2006/relationships" r:id="rId2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10552019" y="249335"/>
          <a:ext cx="767086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tr-TR" sz="1100" b="1"/>
            <a:t>EXPENSE</a:t>
          </a:r>
        </a:p>
      </xdr:txBody>
    </xdr:sp>
    <xdr:clientData/>
  </xdr:twoCellAnchor>
  <xdr:twoCellAnchor>
    <xdr:from>
      <xdr:col>13</xdr:col>
      <xdr:colOff>638769</xdr:colOff>
      <xdr:row>1</xdr:row>
      <xdr:rowOff>131266</xdr:rowOff>
    </xdr:from>
    <xdr:to>
      <xdr:col>14</xdr:col>
      <xdr:colOff>539056</xdr:colOff>
      <xdr:row>1</xdr:row>
      <xdr:rowOff>448235</xdr:rowOff>
    </xdr:to>
    <xdr:sp macro="" textlink="">
      <xdr:nvSpPr>
        <xdr:cNvPr id="18" name="Rounded Rectangle 17">
          <a:hlinkClick xmlns:r="http://schemas.openxmlformats.org/officeDocument/2006/relationships" r:id="rId3" tooltip="Income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9658944" y="255091"/>
          <a:ext cx="681337" cy="316969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tr-TR" sz="1100" b="1"/>
            <a:t>INCOME</a:t>
          </a:r>
        </a:p>
      </xdr:txBody>
    </xdr:sp>
    <xdr:clientData/>
  </xdr:twoCellAnchor>
  <xdr:twoCellAnchor>
    <xdr:from>
      <xdr:col>13</xdr:col>
      <xdr:colOff>67236</xdr:colOff>
      <xdr:row>7</xdr:row>
      <xdr:rowOff>0</xdr:rowOff>
    </xdr:from>
    <xdr:to>
      <xdr:col>19</xdr:col>
      <xdr:colOff>56029</xdr:colOff>
      <xdr:row>26</xdr:row>
      <xdr:rowOff>0</xdr:rowOff>
    </xdr:to>
    <xdr:graphicFrame macro="">
      <xdr:nvGraphicFramePr>
        <xdr:cNvPr id="20" name="Chart 1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1</xdr:col>
      <xdr:colOff>44824</xdr:colOff>
      <xdr:row>1</xdr:row>
      <xdr:rowOff>11207</xdr:rowOff>
    </xdr:from>
    <xdr:to>
      <xdr:col>2</xdr:col>
      <xdr:colOff>504265</xdr:colOff>
      <xdr:row>2</xdr:row>
      <xdr:rowOff>22413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24" y="135032"/>
          <a:ext cx="573742" cy="573181"/>
        </a:xfrm>
        <a:prstGeom prst="rect">
          <a:avLst/>
        </a:prstGeom>
      </xdr:spPr>
    </xdr:pic>
    <xdr:clientData/>
  </xdr:twoCellAnchor>
  <xdr:twoCellAnchor editAs="oneCell">
    <xdr:from>
      <xdr:col>16</xdr:col>
      <xdr:colOff>123289</xdr:colOff>
      <xdr:row>1</xdr:row>
      <xdr:rowOff>89648</xdr:rowOff>
    </xdr:from>
    <xdr:to>
      <xdr:col>18</xdr:col>
      <xdr:colOff>681591</xdr:colOff>
      <xdr:row>1</xdr:row>
      <xdr:rowOff>485648</xdr:rowOff>
    </xdr:to>
    <xdr:grpSp>
      <xdr:nvGrpSpPr>
        <xdr:cNvPr id="22" name="Group 21">
          <a:hlinkClick xmlns:r="http://schemas.openxmlformats.org/officeDocument/2006/relationships" r:id="rId7" tooltip="Get Modifiable Version"/>
          <a:extLst>
            <a:ext uri="{FF2B5EF4-FFF2-40B4-BE49-F238E27FC236}">
              <a16:creationId xmlns="" xmlns:a16="http://schemas.microsoft.com/office/drawing/2014/main" id="{9C6C5104-E670-45B0-9548-D35296600167}"/>
            </a:ext>
          </a:extLst>
        </xdr:cNvPr>
        <xdr:cNvGrpSpPr/>
      </xdr:nvGrpSpPr>
      <xdr:grpSpPr>
        <a:xfrm>
          <a:off x="11149877" y="212913"/>
          <a:ext cx="2127126" cy="396000"/>
          <a:chOff x="4160520" y="365760"/>
          <a:chExt cx="2167467" cy="396000"/>
        </a:xfrm>
      </xdr:grpSpPr>
      <xdr:sp macro="" textlink="">
        <xdr:nvSpPr>
          <xdr:cNvPr id="23" name="Rectangle: Rounded Corners 15">
            <a:hlinkClick xmlns:r="http://schemas.openxmlformats.org/officeDocument/2006/relationships" r:id="rId7"/>
            <a:extLst>
              <a:ext uri="{FF2B5EF4-FFF2-40B4-BE49-F238E27FC236}">
                <a16:creationId xmlns="" xmlns:a16="http://schemas.microsoft.com/office/drawing/2014/main" id="{E463078E-93F2-48F6-B07F-8011B271FEF3}"/>
              </a:ext>
            </a:extLst>
          </xdr:cNvPr>
          <xdr:cNvSpPr/>
        </xdr:nvSpPr>
        <xdr:spPr>
          <a:xfrm>
            <a:off x="4160520" y="365760"/>
            <a:ext cx="2167467" cy="396000"/>
          </a:xfrm>
          <a:prstGeom prst="roundRect">
            <a:avLst/>
          </a:prstGeom>
          <a:solidFill>
            <a:srgbClr val="ED7D31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lIns="396000" tIns="0" rIns="36000" bIns="0" rtlCol="0" anchor="ctr">
            <a:noAutofit/>
          </a:bodyPr>
          <a:lstStyle/>
          <a:p>
            <a:pPr algn="ctr"/>
            <a:r>
              <a:rPr lang="tr-TR" sz="1000" b="0">
                <a:solidFill>
                  <a:srgbClr val="FDFDFD"/>
                </a:solidFill>
                <a:effectLst>
                  <a:outerShdw blurRad="50800" dist="50800" dir="18900000" algn="bl" rotWithShape="0">
                    <a:prstClr val="black">
                      <a:alpha val="50000"/>
                    </a:prstClr>
                  </a:outerShdw>
                </a:effectLst>
                <a:latin typeface="Eras Medium ITC" panose="020B0602030504020804" pitchFamily="34" charset="0"/>
              </a:rPr>
              <a:t>GET MODIFIABLE VERSION</a:t>
            </a:r>
          </a:p>
          <a:p>
            <a:pPr algn="ctr"/>
            <a:r>
              <a:rPr lang="tr-TR" sz="1000" b="0">
                <a:solidFill>
                  <a:srgbClr val="FDFDFD"/>
                </a:solidFill>
                <a:effectLst>
                  <a:outerShdw blurRad="50800" dist="50800" dir="18900000" algn="bl" rotWithShape="0">
                    <a:prstClr val="black">
                      <a:alpha val="50000"/>
                    </a:prstClr>
                  </a:outerShdw>
                </a:effectLst>
                <a:latin typeface="Eras Medium ITC" panose="020B0602030504020804" pitchFamily="34" charset="0"/>
              </a:rPr>
              <a:t>WITH PASSWORD</a:t>
            </a:r>
          </a:p>
        </xdr:txBody>
      </xdr:sp>
      <xdr:pic>
        <xdr:nvPicPr>
          <xdr:cNvPr id="24" name="Picture 23">
            <a:hlinkClick xmlns:r="http://schemas.openxmlformats.org/officeDocument/2006/relationships" r:id="rId8" tooltip="Get Modifiable Version"/>
            <a:extLst>
              <a:ext uri="{FF2B5EF4-FFF2-40B4-BE49-F238E27FC236}">
                <a16:creationId xmlns="" xmlns:a16="http://schemas.microsoft.com/office/drawing/2014/main" id="{DC38EA9C-A6EF-4194-9849-2DF38E0051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28254" y="391160"/>
            <a:ext cx="313266" cy="310726"/>
          </a:xfrm>
          <a:prstGeom prst="rect">
            <a:avLst/>
          </a:prstGeom>
          <a:effectLst>
            <a:outerShdw blurRad="12700" dist="25400" dir="8100000" algn="tr" rotWithShape="0">
              <a:prstClr val="black">
                <a:alpha val="40000"/>
              </a:prstClr>
            </a:outerShdw>
          </a:effectLst>
        </xdr:spPr>
      </xdr:pic>
    </xdr:grpSp>
    <xdr:clientData fPrintsWithSheet="0"/>
  </xdr:twoCellAnchor>
  <xdr:twoCellAnchor>
    <xdr:from>
      <xdr:col>11</xdr:col>
      <xdr:colOff>683593</xdr:colOff>
      <xdr:row>1</xdr:row>
      <xdr:rowOff>123266</xdr:rowOff>
    </xdr:from>
    <xdr:to>
      <xdr:col>13</xdr:col>
      <xdr:colOff>376006</xdr:colOff>
      <xdr:row>1</xdr:row>
      <xdr:rowOff>445059</xdr:rowOff>
    </xdr:to>
    <xdr:sp macro="" textlink="">
      <xdr:nvSpPr>
        <xdr:cNvPr id="25" name="Rounded Rectangle 24">
          <a:hlinkClick xmlns:r="http://schemas.openxmlformats.org/officeDocument/2006/relationships" r:id="rId10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8122618" y="247091"/>
          <a:ext cx="1273563" cy="32179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OVER</a:t>
          </a:r>
          <a:r>
            <a:rPr lang="en-US" sz="1100" b="1" baseline="0"/>
            <a:t> HEAD EXPENSE</a:t>
          </a:r>
          <a:endParaRPr lang="tr-TR" sz="1100" b="1"/>
        </a:p>
      </xdr:txBody>
    </xdr:sp>
    <xdr:clientData/>
  </xdr:twoCellAnchor>
  <xdr:twoCellAnchor>
    <xdr:from>
      <xdr:col>5</xdr:col>
      <xdr:colOff>459435</xdr:colOff>
      <xdr:row>1</xdr:row>
      <xdr:rowOff>112060</xdr:rowOff>
    </xdr:from>
    <xdr:to>
      <xdr:col>6</xdr:col>
      <xdr:colOff>176530</xdr:colOff>
      <xdr:row>1</xdr:row>
      <xdr:rowOff>412373</xdr:rowOff>
    </xdr:to>
    <xdr:sp macro="" textlink="">
      <xdr:nvSpPr>
        <xdr:cNvPr id="26" name="Rounded Rectangle 25">
          <a:hlinkClick xmlns:r="http://schemas.openxmlformats.org/officeDocument/2006/relationships" r:id="rId11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4298010" y="235885"/>
          <a:ext cx="764845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ROOM DEPT</a:t>
          </a:r>
          <a:endParaRPr lang="tr-TR" sz="1100" b="1"/>
        </a:p>
      </xdr:txBody>
    </xdr:sp>
    <xdr:clientData/>
  </xdr:twoCellAnchor>
  <xdr:twoCellAnchor>
    <xdr:from>
      <xdr:col>6</xdr:col>
      <xdr:colOff>347386</xdr:colOff>
      <xdr:row>1</xdr:row>
      <xdr:rowOff>100854</xdr:rowOff>
    </xdr:from>
    <xdr:to>
      <xdr:col>7</xdr:col>
      <xdr:colOff>64481</xdr:colOff>
      <xdr:row>1</xdr:row>
      <xdr:rowOff>401167</xdr:rowOff>
    </xdr:to>
    <xdr:sp macro="" textlink="">
      <xdr:nvSpPr>
        <xdr:cNvPr id="27" name="Rounded Rectangle 26">
          <a:hlinkClick xmlns:r="http://schemas.openxmlformats.org/officeDocument/2006/relationships" r:id="rId12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5233711" y="224679"/>
          <a:ext cx="764845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F &amp; B</a:t>
          </a:r>
          <a:r>
            <a:rPr lang="en-US" sz="1100" b="1" baseline="0"/>
            <a:t> DEPT</a:t>
          </a:r>
          <a:endParaRPr lang="tr-TR" sz="1100" b="1"/>
        </a:p>
      </xdr:txBody>
    </xdr:sp>
    <xdr:clientData/>
  </xdr:twoCellAnchor>
  <xdr:twoCellAnchor>
    <xdr:from>
      <xdr:col>9</xdr:col>
      <xdr:colOff>0</xdr:colOff>
      <xdr:row>1</xdr:row>
      <xdr:rowOff>123266</xdr:rowOff>
    </xdr:from>
    <xdr:to>
      <xdr:col>9</xdr:col>
      <xdr:colOff>770448</xdr:colOff>
      <xdr:row>1</xdr:row>
      <xdr:rowOff>423579</xdr:rowOff>
    </xdr:to>
    <xdr:sp macro="" textlink="">
      <xdr:nvSpPr>
        <xdr:cNvPr id="28" name="Rounded Rectangle 27">
          <a:hlinkClick xmlns:r="http://schemas.openxmlformats.org/officeDocument/2006/relationships" r:id="rId13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6143625" y="247091"/>
          <a:ext cx="770448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SPA DEPT</a:t>
          </a:r>
          <a:endParaRPr lang="tr-TR" sz="1100" b="1"/>
        </a:p>
      </xdr:txBody>
    </xdr:sp>
    <xdr:clientData/>
  </xdr:twoCellAnchor>
  <xdr:twoCellAnchor>
    <xdr:from>
      <xdr:col>9</xdr:col>
      <xdr:colOff>986118</xdr:colOff>
      <xdr:row>1</xdr:row>
      <xdr:rowOff>123264</xdr:rowOff>
    </xdr:from>
    <xdr:to>
      <xdr:col>11</xdr:col>
      <xdr:colOff>467890</xdr:colOff>
      <xdr:row>1</xdr:row>
      <xdr:rowOff>423577</xdr:rowOff>
    </xdr:to>
    <xdr:sp macro="" textlink="">
      <xdr:nvSpPr>
        <xdr:cNvPr id="29" name="Rounded Rectangle 28">
          <a:hlinkClick xmlns:r="http://schemas.openxmlformats.org/officeDocument/2006/relationships" r:id="rId14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7129743" y="247089"/>
          <a:ext cx="777172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OTHER</a:t>
          </a:r>
          <a:r>
            <a:rPr lang="en-US" sz="1100" b="1" baseline="0"/>
            <a:t> DEPT</a:t>
          </a:r>
          <a:endParaRPr lang="tr-TR" sz="1100" b="1"/>
        </a:p>
      </xdr:txBody>
    </xdr:sp>
    <xdr:clientData/>
  </xdr:twoCellAnchor>
  <xdr:twoCellAnchor>
    <xdr:from>
      <xdr:col>20</xdr:col>
      <xdr:colOff>257736</xdr:colOff>
      <xdr:row>1</xdr:row>
      <xdr:rowOff>89647</xdr:rowOff>
    </xdr:from>
    <xdr:to>
      <xdr:col>22</xdr:col>
      <xdr:colOff>24652</xdr:colOff>
      <xdr:row>2</xdr:row>
      <xdr:rowOff>20170</xdr:rowOff>
    </xdr:to>
    <xdr:grpSp>
      <xdr:nvGrpSpPr>
        <xdr:cNvPr id="30" name="Group 29">
          <a:hlinkClick xmlns:r="http://schemas.openxmlformats.org/officeDocument/2006/relationships" r:id="rId16" tooltip="Back to Menu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13749618" y="212912"/>
          <a:ext cx="977152" cy="490817"/>
          <a:chOff x="7332135" y="194734"/>
          <a:chExt cx="1157623" cy="488718"/>
        </a:xfrm>
      </xdr:grpSpPr>
      <xdr:sp macro="" textlink="">
        <xdr:nvSpPr>
          <xdr:cNvPr id="31" name="Rounded Rectangle 30">
            <a:extLst>
              <a:ext uri="{FF2B5EF4-FFF2-40B4-BE49-F238E27FC236}">
                <a16:creationId xmlns=""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332135" y="194734"/>
            <a:ext cx="1157623" cy="488718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pic>
        <xdr:nvPicPr>
          <xdr:cNvPr id="32" name="Picture 31" descr="http://swiss-delicious.com/images/1024/icons/back.png">
            <a:extLst>
              <a:ext uri="{FF2B5EF4-FFF2-40B4-BE49-F238E27FC236}">
                <a16:creationId xmlns="" xmlns:a16="http://schemas.microsoft.com/office/drawing/2014/main" id="{00000000-0008-0000-0300-000006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 cstate="print">
            <a:duotone>
              <a:prstClr val="black"/>
              <a:schemeClr val="tx2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289" t="21508" r="18116" b="22717"/>
          <a:stretch/>
        </xdr:blipFill>
        <xdr:spPr bwMode="auto">
          <a:xfrm>
            <a:off x="7352444" y="217525"/>
            <a:ext cx="548348" cy="4461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3" name="TextBox 32">
            <a:hlinkClick xmlns:r="http://schemas.openxmlformats.org/officeDocument/2006/relationships" r:id="rId18"/>
            <a:extLst>
              <a:ext uri="{FF2B5EF4-FFF2-40B4-BE49-F238E27FC236}">
                <a16:creationId xmlns=""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7801918" y="238875"/>
            <a:ext cx="671527" cy="4203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tr-TR" sz="1000" b="1" i="1"/>
              <a:t>Back</a:t>
            </a:r>
            <a:r>
              <a:rPr lang="tr-TR" sz="1000" b="1" i="1" baseline="0"/>
              <a:t> to </a:t>
            </a:r>
          </a:p>
          <a:p>
            <a:pPr algn="ctr"/>
            <a:r>
              <a:rPr lang="tr-TR" sz="1000" b="1" i="1" baseline="0"/>
              <a:t>Menu</a:t>
            </a:r>
            <a:endParaRPr lang="tr-TR" sz="1000" b="1" i="1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28</xdr:row>
      <xdr:rowOff>3923</xdr:rowOff>
    </xdr:from>
    <xdr:to>
      <xdr:col>3</xdr:col>
      <xdr:colOff>123825</xdr:colOff>
      <xdr:row>29</xdr:row>
      <xdr:rowOff>0</xdr:rowOff>
    </xdr:to>
    <xdr:sp macro="" textlink="">
      <xdr:nvSpPr>
        <xdr:cNvPr id="2" name="Rectangle 1">
          <a:hlinkClick xmlns:r="http://schemas.openxmlformats.org/officeDocument/2006/relationships" r:id="rId1" tooltip="Terms of Use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609600" y="5423648"/>
          <a:ext cx="1285875" cy="2818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 u="sng"/>
            <a:t>Terms of Use</a:t>
          </a:r>
        </a:p>
      </xdr:txBody>
    </xdr:sp>
    <xdr:clientData/>
  </xdr:twoCellAnchor>
  <xdr:twoCellAnchor>
    <xdr:from>
      <xdr:col>14</xdr:col>
      <xdr:colOff>750794</xdr:colOff>
      <xdr:row>1</xdr:row>
      <xdr:rowOff>125510</xdr:rowOff>
    </xdr:from>
    <xdr:to>
      <xdr:col>15</xdr:col>
      <xdr:colOff>736830</xdr:colOff>
      <xdr:row>1</xdr:row>
      <xdr:rowOff>425823</xdr:rowOff>
    </xdr:to>
    <xdr:sp macro="" textlink="">
      <xdr:nvSpPr>
        <xdr:cNvPr id="3" name="Rounded Rectangle 2">
          <a:hlinkClick xmlns:r="http://schemas.openxmlformats.org/officeDocument/2006/relationships" r:id="rId2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10552019" y="249335"/>
          <a:ext cx="767086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tr-TR" sz="1100" b="1"/>
            <a:t>EXPENSE</a:t>
          </a:r>
        </a:p>
      </xdr:txBody>
    </xdr:sp>
    <xdr:clientData/>
  </xdr:twoCellAnchor>
  <xdr:twoCellAnchor>
    <xdr:from>
      <xdr:col>13</xdr:col>
      <xdr:colOff>638769</xdr:colOff>
      <xdr:row>1</xdr:row>
      <xdr:rowOff>131266</xdr:rowOff>
    </xdr:from>
    <xdr:to>
      <xdr:col>14</xdr:col>
      <xdr:colOff>539056</xdr:colOff>
      <xdr:row>1</xdr:row>
      <xdr:rowOff>448235</xdr:rowOff>
    </xdr:to>
    <xdr:sp macro="" textlink="">
      <xdr:nvSpPr>
        <xdr:cNvPr id="4" name="Rounded Rectangle 3">
          <a:hlinkClick xmlns:r="http://schemas.openxmlformats.org/officeDocument/2006/relationships" r:id="rId3" tooltip="Income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9658944" y="255091"/>
          <a:ext cx="681337" cy="316969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tr-TR" sz="1100" b="1"/>
            <a:t>INCOME</a:t>
          </a:r>
        </a:p>
      </xdr:txBody>
    </xdr:sp>
    <xdr:clientData/>
  </xdr:twoCellAnchor>
  <xdr:twoCellAnchor>
    <xdr:from>
      <xdr:col>2</xdr:col>
      <xdr:colOff>100856</xdr:colOff>
      <xdr:row>9</xdr:row>
      <xdr:rowOff>146796</xdr:rowOff>
    </xdr:from>
    <xdr:to>
      <xdr:col>6</xdr:col>
      <xdr:colOff>672355</xdr:colOff>
      <xdr:row>25</xdr:row>
      <xdr:rowOff>190500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67236</xdr:colOff>
      <xdr:row>7</xdr:row>
      <xdr:rowOff>0</xdr:rowOff>
    </xdr:from>
    <xdr:to>
      <xdr:col>19</xdr:col>
      <xdr:colOff>56029</xdr:colOff>
      <xdr:row>26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44824</xdr:colOff>
      <xdr:row>1</xdr:row>
      <xdr:rowOff>11207</xdr:rowOff>
    </xdr:from>
    <xdr:to>
      <xdr:col>2</xdr:col>
      <xdr:colOff>504265</xdr:colOff>
      <xdr:row>2</xdr:row>
      <xdr:rowOff>22413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24" y="135032"/>
          <a:ext cx="573742" cy="573181"/>
        </a:xfrm>
        <a:prstGeom prst="rect">
          <a:avLst/>
        </a:prstGeom>
      </xdr:spPr>
    </xdr:pic>
    <xdr:clientData/>
  </xdr:twoCellAnchor>
  <xdr:twoCellAnchor editAs="oneCell">
    <xdr:from>
      <xdr:col>16</xdr:col>
      <xdr:colOff>123289</xdr:colOff>
      <xdr:row>1</xdr:row>
      <xdr:rowOff>89648</xdr:rowOff>
    </xdr:from>
    <xdr:to>
      <xdr:col>18</xdr:col>
      <xdr:colOff>681591</xdr:colOff>
      <xdr:row>1</xdr:row>
      <xdr:rowOff>485648</xdr:rowOff>
    </xdr:to>
    <xdr:grpSp>
      <xdr:nvGrpSpPr>
        <xdr:cNvPr id="8" name="Group 7">
          <a:hlinkClick xmlns:r="http://schemas.openxmlformats.org/officeDocument/2006/relationships" r:id="rId7" tooltip="Get Modifiable Version"/>
          <a:extLst>
            <a:ext uri="{FF2B5EF4-FFF2-40B4-BE49-F238E27FC236}">
              <a16:creationId xmlns="" xmlns:a16="http://schemas.microsoft.com/office/drawing/2014/main" id="{9C6C5104-E670-45B0-9548-D35296600167}"/>
            </a:ext>
          </a:extLst>
        </xdr:cNvPr>
        <xdr:cNvGrpSpPr/>
      </xdr:nvGrpSpPr>
      <xdr:grpSpPr>
        <a:xfrm>
          <a:off x="11149877" y="212913"/>
          <a:ext cx="2127126" cy="396000"/>
          <a:chOff x="4160520" y="365760"/>
          <a:chExt cx="2167467" cy="396000"/>
        </a:xfrm>
      </xdr:grpSpPr>
      <xdr:sp macro="" textlink="">
        <xdr:nvSpPr>
          <xdr:cNvPr id="9" name="Rectangle: Rounded Corners 15">
            <a:hlinkClick xmlns:r="http://schemas.openxmlformats.org/officeDocument/2006/relationships" r:id="rId7"/>
            <a:extLst>
              <a:ext uri="{FF2B5EF4-FFF2-40B4-BE49-F238E27FC236}">
                <a16:creationId xmlns="" xmlns:a16="http://schemas.microsoft.com/office/drawing/2014/main" id="{E463078E-93F2-48F6-B07F-8011B271FEF3}"/>
              </a:ext>
            </a:extLst>
          </xdr:cNvPr>
          <xdr:cNvSpPr/>
        </xdr:nvSpPr>
        <xdr:spPr>
          <a:xfrm>
            <a:off x="4160520" y="365760"/>
            <a:ext cx="2167467" cy="396000"/>
          </a:xfrm>
          <a:prstGeom prst="roundRect">
            <a:avLst/>
          </a:prstGeom>
          <a:solidFill>
            <a:srgbClr val="ED7D31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lIns="396000" tIns="0" rIns="36000" bIns="0" rtlCol="0" anchor="ctr">
            <a:noAutofit/>
          </a:bodyPr>
          <a:lstStyle/>
          <a:p>
            <a:pPr algn="ctr"/>
            <a:r>
              <a:rPr lang="tr-TR" sz="1000" b="0">
                <a:solidFill>
                  <a:srgbClr val="FDFDFD"/>
                </a:solidFill>
                <a:effectLst>
                  <a:outerShdw blurRad="50800" dist="50800" dir="18900000" algn="bl" rotWithShape="0">
                    <a:prstClr val="black">
                      <a:alpha val="50000"/>
                    </a:prstClr>
                  </a:outerShdw>
                </a:effectLst>
                <a:latin typeface="Eras Medium ITC" panose="020B0602030504020804" pitchFamily="34" charset="0"/>
              </a:rPr>
              <a:t>GET MODIFIABLE VERSION</a:t>
            </a:r>
          </a:p>
          <a:p>
            <a:pPr algn="ctr"/>
            <a:r>
              <a:rPr lang="tr-TR" sz="1000" b="0">
                <a:solidFill>
                  <a:srgbClr val="FDFDFD"/>
                </a:solidFill>
                <a:effectLst>
                  <a:outerShdw blurRad="50800" dist="50800" dir="18900000" algn="bl" rotWithShape="0">
                    <a:prstClr val="black">
                      <a:alpha val="50000"/>
                    </a:prstClr>
                  </a:outerShdw>
                </a:effectLst>
                <a:latin typeface="Eras Medium ITC" panose="020B0602030504020804" pitchFamily="34" charset="0"/>
              </a:rPr>
              <a:t>WITH PASSWORD</a:t>
            </a:r>
          </a:p>
        </xdr:txBody>
      </xdr:sp>
      <xdr:pic>
        <xdr:nvPicPr>
          <xdr:cNvPr id="10" name="Picture 9">
            <a:hlinkClick xmlns:r="http://schemas.openxmlformats.org/officeDocument/2006/relationships" r:id="rId8" tooltip="Get Modifiable Version"/>
            <a:extLst>
              <a:ext uri="{FF2B5EF4-FFF2-40B4-BE49-F238E27FC236}">
                <a16:creationId xmlns="" xmlns:a16="http://schemas.microsoft.com/office/drawing/2014/main" id="{DC38EA9C-A6EF-4194-9849-2DF38E0051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28254" y="391160"/>
            <a:ext cx="313266" cy="310726"/>
          </a:xfrm>
          <a:prstGeom prst="rect">
            <a:avLst/>
          </a:prstGeom>
          <a:effectLst>
            <a:outerShdw blurRad="12700" dist="25400" dir="8100000" algn="tr" rotWithShape="0">
              <a:prstClr val="black">
                <a:alpha val="40000"/>
              </a:prstClr>
            </a:outerShdw>
          </a:effectLst>
        </xdr:spPr>
      </xdr:pic>
    </xdr:grpSp>
    <xdr:clientData fPrintsWithSheet="0"/>
  </xdr:twoCellAnchor>
  <xdr:twoCellAnchor>
    <xdr:from>
      <xdr:col>11</xdr:col>
      <xdr:colOff>683593</xdr:colOff>
      <xdr:row>1</xdr:row>
      <xdr:rowOff>123266</xdr:rowOff>
    </xdr:from>
    <xdr:to>
      <xdr:col>13</xdr:col>
      <xdr:colOff>376006</xdr:colOff>
      <xdr:row>1</xdr:row>
      <xdr:rowOff>445059</xdr:rowOff>
    </xdr:to>
    <xdr:sp macro="" textlink="">
      <xdr:nvSpPr>
        <xdr:cNvPr id="11" name="Rounded Rectangle 10">
          <a:hlinkClick xmlns:r="http://schemas.openxmlformats.org/officeDocument/2006/relationships" r:id="rId10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8122618" y="247091"/>
          <a:ext cx="1273563" cy="32179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OVER</a:t>
          </a:r>
          <a:r>
            <a:rPr lang="en-US" sz="1100" b="1" baseline="0"/>
            <a:t> HEAD EXPENSE</a:t>
          </a:r>
          <a:endParaRPr lang="tr-TR" sz="1100" b="1"/>
        </a:p>
      </xdr:txBody>
    </xdr:sp>
    <xdr:clientData/>
  </xdr:twoCellAnchor>
  <xdr:twoCellAnchor>
    <xdr:from>
      <xdr:col>5</xdr:col>
      <xdr:colOff>459435</xdr:colOff>
      <xdr:row>1</xdr:row>
      <xdr:rowOff>112060</xdr:rowOff>
    </xdr:from>
    <xdr:to>
      <xdr:col>6</xdr:col>
      <xdr:colOff>176530</xdr:colOff>
      <xdr:row>1</xdr:row>
      <xdr:rowOff>412373</xdr:rowOff>
    </xdr:to>
    <xdr:sp macro="" textlink="">
      <xdr:nvSpPr>
        <xdr:cNvPr id="12" name="Rounded Rectangle 11">
          <a:hlinkClick xmlns:r="http://schemas.openxmlformats.org/officeDocument/2006/relationships" r:id="rId11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4298010" y="235885"/>
          <a:ext cx="764845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ROOM DEPT</a:t>
          </a:r>
          <a:endParaRPr lang="tr-TR" sz="1100" b="1"/>
        </a:p>
      </xdr:txBody>
    </xdr:sp>
    <xdr:clientData/>
  </xdr:twoCellAnchor>
  <xdr:twoCellAnchor>
    <xdr:from>
      <xdr:col>6</xdr:col>
      <xdr:colOff>347386</xdr:colOff>
      <xdr:row>1</xdr:row>
      <xdr:rowOff>100854</xdr:rowOff>
    </xdr:from>
    <xdr:to>
      <xdr:col>7</xdr:col>
      <xdr:colOff>64481</xdr:colOff>
      <xdr:row>1</xdr:row>
      <xdr:rowOff>401167</xdr:rowOff>
    </xdr:to>
    <xdr:sp macro="" textlink="">
      <xdr:nvSpPr>
        <xdr:cNvPr id="13" name="Rounded Rectangle 12">
          <a:hlinkClick xmlns:r="http://schemas.openxmlformats.org/officeDocument/2006/relationships" r:id="rId12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5233711" y="224679"/>
          <a:ext cx="764845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F &amp; B</a:t>
          </a:r>
          <a:r>
            <a:rPr lang="en-US" sz="1100" b="1" baseline="0"/>
            <a:t> DEPT</a:t>
          </a:r>
          <a:endParaRPr lang="tr-TR" sz="1100" b="1"/>
        </a:p>
      </xdr:txBody>
    </xdr:sp>
    <xdr:clientData/>
  </xdr:twoCellAnchor>
  <xdr:twoCellAnchor>
    <xdr:from>
      <xdr:col>9</xdr:col>
      <xdr:colOff>0</xdr:colOff>
      <xdr:row>1</xdr:row>
      <xdr:rowOff>123266</xdr:rowOff>
    </xdr:from>
    <xdr:to>
      <xdr:col>9</xdr:col>
      <xdr:colOff>770448</xdr:colOff>
      <xdr:row>1</xdr:row>
      <xdr:rowOff>423579</xdr:rowOff>
    </xdr:to>
    <xdr:sp macro="" textlink="">
      <xdr:nvSpPr>
        <xdr:cNvPr id="14" name="Rounded Rectangle 13">
          <a:hlinkClick xmlns:r="http://schemas.openxmlformats.org/officeDocument/2006/relationships" r:id="rId13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6143625" y="247091"/>
          <a:ext cx="770448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SPA DEPT</a:t>
          </a:r>
          <a:endParaRPr lang="tr-TR" sz="1100" b="1"/>
        </a:p>
      </xdr:txBody>
    </xdr:sp>
    <xdr:clientData/>
  </xdr:twoCellAnchor>
  <xdr:twoCellAnchor>
    <xdr:from>
      <xdr:col>9</xdr:col>
      <xdr:colOff>986119</xdr:colOff>
      <xdr:row>1</xdr:row>
      <xdr:rowOff>123264</xdr:rowOff>
    </xdr:from>
    <xdr:to>
      <xdr:col>11</xdr:col>
      <xdr:colOff>467890</xdr:colOff>
      <xdr:row>1</xdr:row>
      <xdr:rowOff>423577</xdr:rowOff>
    </xdr:to>
    <xdr:sp macro="" textlink="">
      <xdr:nvSpPr>
        <xdr:cNvPr id="15" name="Rounded Rectangle 14">
          <a:hlinkClick xmlns:r="http://schemas.openxmlformats.org/officeDocument/2006/relationships" r:id="rId14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7129744" y="247089"/>
          <a:ext cx="777171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OTHER</a:t>
          </a:r>
          <a:r>
            <a:rPr lang="en-US" sz="1100" b="1" baseline="0"/>
            <a:t> DEPT</a:t>
          </a:r>
          <a:endParaRPr lang="tr-TR" sz="1100" b="1"/>
        </a:p>
      </xdr:txBody>
    </xdr:sp>
    <xdr:clientData/>
  </xdr:twoCellAnchor>
  <xdr:twoCellAnchor>
    <xdr:from>
      <xdr:col>14</xdr:col>
      <xdr:colOff>750794</xdr:colOff>
      <xdr:row>1</xdr:row>
      <xdr:rowOff>125510</xdr:rowOff>
    </xdr:from>
    <xdr:to>
      <xdr:col>15</xdr:col>
      <xdr:colOff>736830</xdr:colOff>
      <xdr:row>1</xdr:row>
      <xdr:rowOff>425823</xdr:rowOff>
    </xdr:to>
    <xdr:sp macro="" textlink="">
      <xdr:nvSpPr>
        <xdr:cNvPr id="16" name="Rounded Rectangle 15">
          <a:hlinkClick xmlns:r="http://schemas.openxmlformats.org/officeDocument/2006/relationships" r:id="rId2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10552019" y="249335"/>
          <a:ext cx="767086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tr-TR" sz="1100" b="1"/>
            <a:t>EXPENSE</a:t>
          </a:r>
        </a:p>
      </xdr:txBody>
    </xdr:sp>
    <xdr:clientData/>
  </xdr:twoCellAnchor>
  <xdr:twoCellAnchor>
    <xdr:from>
      <xdr:col>13</xdr:col>
      <xdr:colOff>638769</xdr:colOff>
      <xdr:row>1</xdr:row>
      <xdr:rowOff>131266</xdr:rowOff>
    </xdr:from>
    <xdr:to>
      <xdr:col>14</xdr:col>
      <xdr:colOff>539056</xdr:colOff>
      <xdr:row>1</xdr:row>
      <xdr:rowOff>448235</xdr:rowOff>
    </xdr:to>
    <xdr:sp macro="" textlink="">
      <xdr:nvSpPr>
        <xdr:cNvPr id="17" name="Rounded Rectangle 16">
          <a:hlinkClick xmlns:r="http://schemas.openxmlformats.org/officeDocument/2006/relationships" r:id="rId3" tooltip="Income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9658944" y="255091"/>
          <a:ext cx="681337" cy="316969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tr-TR" sz="1100" b="1"/>
            <a:t>INCOME</a:t>
          </a:r>
        </a:p>
      </xdr:txBody>
    </xdr:sp>
    <xdr:clientData/>
  </xdr:twoCellAnchor>
  <xdr:twoCellAnchor>
    <xdr:from>
      <xdr:col>2</xdr:col>
      <xdr:colOff>100856</xdr:colOff>
      <xdr:row>9</xdr:row>
      <xdr:rowOff>146796</xdr:rowOff>
    </xdr:from>
    <xdr:to>
      <xdr:col>6</xdr:col>
      <xdr:colOff>997323</xdr:colOff>
      <xdr:row>25</xdr:row>
      <xdr:rowOff>179294</xdr:rowOff>
    </xdr:to>
    <xdr:graphicFrame macro="">
      <xdr:nvGraphicFramePr>
        <xdr:cNvPr id="18" name="Chart 17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67236</xdr:colOff>
      <xdr:row>7</xdr:row>
      <xdr:rowOff>0</xdr:rowOff>
    </xdr:from>
    <xdr:to>
      <xdr:col>19</xdr:col>
      <xdr:colOff>56029</xdr:colOff>
      <xdr:row>26</xdr:row>
      <xdr:rowOff>0</xdr:rowOff>
    </xdr:to>
    <xdr:graphicFrame macro="">
      <xdr:nvGraphicFramePr>
        <xdr:cNvPr id="19" name="Chart 18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44824</xdr:colOff>
      <xdr:row>1</xdr:row>
      <xdr:rowOff>11207</xdr:rowOff>
    </xdr:from>
    <xdr:to>
      <xdr:col>2</xdr:col>
      <xdr:colOff>504265</xdr:colOff>
      <xdr:row>2</xdr:row>
      <xdr:rowOff>22413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24" y="135032"/>
          <a:ext cx="573742" cy="573181"/>
        </a:xfrm>
        <a:prstGeom prst="rect">
          <a:avLst/>
        </a:prstGeom>
      </xdr:spPr>
    </xdr:pic>
    <xdr:clientData/>
  </xdr:twoCellAnchor>
  <xdr:twoCellAnchor editAs="oneCell">
    <xdr:from>
      <xdr:col>16</xdr:col>
      <xdr:colOff>123289</xdr:colOff>
      <xdr:row>1</xdr:row>
      <xdr:rowOff>89648</xdr:rowOff>
    </xdr:from>
    <xdr:to>
      <xdr:col>18</xdr:col>
      <xdr:colOff>681591</xdr:colOff>
      <xdr:row>1</xdr:row>
      <xdr:rowOff>485648</xdr:rowOff>
    </xdr:to>
    <xdr:grpSp>
      <xdr:nvGrpSpPr>
        <xdr:cNvPr id="21" name="Group 20">
          <a:hlinkClick xmlns:r="http://schemas.openxmlformats.org/officeDocument/2006/relationships" r:id="rId7" tooltip="Get Modifiable Version"/>
          <a:extLst>
            <a:ext uri="{FF2B5EF4-FFF2-40B4-BE49-F238E27FC236}">
              <a16:creationId xmlns="" xmlns:a16="http://schemas.microsoft.com/office/drawing/2014/main" id="{9C6C5104-E670-45B0-9548-D35296600167}"/>
            </a:ext>
          </a:extLst>
        </xdr:cNvPr>
        <xdr:cNvGrpSpPr/>
      </xdr:nvGrpSpPr>
      <xdr:grpSpPr>
        <a:xfrm>
          <a:off x="11149877" y="212913"/>
          <a:ext cx="2127126" cy="396000"/>
          <a:chOff x="4160520" y="365760"/>
          <a:chExt cx="2167467" cy="396000"/>
        </a:xfrm>
      </xdr:grpSpPr>
      <xdr:sp macro="" textlink="">
        <xdr:nvSpPr>
          <xdr:cNvPr id="22" name="Rectangle: Rounded Corners 15">
            <a:hlinkClick xmlns:r="http://schemas.openxmlformats.org/officeDocument/2006/relationships" r:id="rId7"/>
            <a:extLst>
              <a:ext uri="{FF2B5EF4-FFF2-40B4-BE49-F238E27FC236}">
                <a16:creationId xmlns="" xmlns:a16="http://schemas.microsoft.com/office/drawing/2014/main" id="{E463078E-93F2-48F6-B07F-8011B271FEF3}"/>
              </a:ext>
            </a:extLst>
          </xdr:cNvPr>
          <xdr:cNvSpPr/>
        </xdr:nvSpPr>
        <xdr:spPr>
          <a:xfrm>
            <a:off x="4160520" y="365760"/>
            <a:ext cx="2167467" cy="396000"/>
          </a:xfrm>
          <a:prstGeom prst="roundRect">
            <a:avLst/>
          </a:prstGeom>
          <a:solidFill>
            <a:srgbClr val="ED7D31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lIns="396000" tIns="0" rIns="36000" bIns="0" rtlCol="0" anchor="ctr">
            <a:noAutofit/>
          </a:bodyPr>
          <a:lstStyle/>
          <a:p>
            <a:pPr algn="ctr"/>
            <a:r>
              <a:rPr lang="tr-TR" sz="1000" b="0">
                <a:solidFill>
                  <a:srgbClr val="FDFDFD"/>
                </a:solidFill>
                <a:effectLst>
                  <a:outerShdw blurRad="50800" dist="50800" dir="18900000" algn="bl" rotWithShape="0">
                    <a:prstClr val="black">
                      <a:alpha val="50000"/>
                    </a:prstClr>
                  </a:outerShdw>
                </a:effectLst>
                <a:latin typeface="Eras Medium ITC" panose="020B0602030504020804" pitchFamily="34" charset="0"/>
              </a:rPr>
              <a:t>GET MODIFIABLE VERSION</a:t>
            </a:r>
          </a:p>
          <a:p>
            <a:pPr algn="ctr"/>
            <a:r>
              <a:rPr lang="tr-TR" sz="1000" b="0">
                <a:solidFill>
                  <a:srgbClr val="FDFDFD"/>
                </a:solidFill>
                <a:effectLst>
                  <a:outerShdw blurRad="50800" dist="50800" dir="18900000" algn="bl" rotWithShape="0">
                    <a:prstClr val="black">
                      <a:alpha val="50000"/>
                    </a:prstClr>
                  </a:outerShdw>
                </a:effectLst>
                <a:latin typeface="Eras Medium ITC" panose="020B0602030504020804" pitchFamily="34" charset="0"/>
              </a:rPr>
              <a:t>WITH PASSWORD</a:t>
            </a:r>
          </a:p>
        </xdr:txBody>
      </xdr:sp>
      <xdr:pic>
        <xdr:nvPicPr>
          <xdr:cNvPr id="23" name="Picture 22">
            <a:hlinkClick xmlns:r="http://schemas.openxmlformats.org/officeDocument/2006/relationships" r:id="rId8" tooltip="Get Modifiable Version"/>
            <a:extLst>
              <a:ext uri="{FF2B5EF4-FFF2-40B4-BE49-F238E27FC236}">
                <a16:creationId xmlns="" xmlns:a16="http://schemas.microsoft.com/office/drawing/2014/main" id="{DC38EA9C-A6EF-4194-9849-2DF38E0051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28254" y="391160"/>
            <a:ext cx="313266" cy="310726"/>
          </a:xfrm>
          <a:prstGeom prst="rect">
            <a:avLst/>
          </a:prstGeom>
          <a:effectLst>
            <a:outerShdw blurRad="12700" dist="25400" dir="8100000" algn="tr" rotWithShape="0">
              <a:prstClr val="black">
                <a:alpha val="40000"/>
              </a:prstClr>
            </a:outerShdw>
          </a:effectLst>
        </xdr:spPr>
      </xdr:pic>
    </xdr:grpSp>
    <xdr:clientData fPrintsWithSheet="0"/>
  </xdr:twoCellAnchor>
  <xdr:twoCellAnchor>
    <xdr:from>
      <xdr:col>11</xdr:col>
      <xdr:colOff>683593</xdr:colOff>
      <xdr:row>1</xdr:row>
      <xdr:rowOff>123266</xdr:rowOff>
    </xdr:from>
    <xdr:to>
      <xdr:col>13</xdr:col>
      <xdr:colOff>376006</xdr:colOff>
      <xdr:row>1</xdr:row>
      <xdr:rowOff>445059</xdr:rowOff>
    </xdr:to>
    <xdr:sp macro="" textlink="">
      <xdr:nvSpPr>
        <xdr:cNvPr id="24" name="Rounded Rectangle 23">
          <a:hlinkClick xmlns:r="http://schemas.openxmlformats.org/officeDocument/2006/relationships" r:id="rId10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8122618" y="247091"/>
          <a:ext cx="1273563" cy="32179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OVER</a:t>
          </a:r>
          <a:r>
            <a:rPr lang="en-US" sz="1100" b="1" baseline="0"/>
            <a:t> HEAD EXPENSE</a:t>
          </a:r>
          <a:endParaRPr lang="tr-TR" sz="1100" b="1"/>
        </a:p>
      </xdr:txBody>
    </xdr:sp>
    <xdr:clientData/>
  </xdr:twoCellAnchor>
  <xdr:twoCellAnchor>
    <xdr:from>
      <xdr:col>5</xdr:col>
      <xdr:colOff>459435</xdr:colOff>
      <xdr:row>1</xdr:row>
      <xdr:rowOff>112060</xdr:rowOff>
    </xdr:from>
    <xdr:to>
      <xdr:col>6</xdr:col>
      <xdr:colOff>176530</xdr:colOff>
      <xdr:row>1</xdr:row>
      <xdr:rowOff>412373</xdr:rowOff>
    </xdr:to>
    <xdr:sp macro="" textlink="">
      <xdr:nvSpPr>
        <xdr:cNvPr id="25" name="Rounded Rectangle 24">
          <a:hlinkClick xmlns:r="http://schemas.openxmlformats.org/officeDocument/2006/relationships" r:id="rId11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4298010" y="235885"/>
          <a:ext cx="764845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ROOM DEPT</a:t>
          </a:r>
          <a:endParaRPr lang="tr-TR" sz="1100" b="1"/>
        </a:p>
      </xdr:txBody>
    </xdr:sp>
    <xdr:clientData/>
  </xdr:twoCellAnchor>
  <xdr:twoCellAnchor>
    <xdr:from>
      <xdr:col>6</xdr:col>
      <xdr:colOff>347386</xdr:colOff>
      <xdr:row>1</xdr:row>
      <xdr:rowOff>100854</xdr:rowOff>
    </xdr:from>
    <xdr:to>
      <xdr:col>7</xdr:col>
      <xdr:colOff>64481</xdr:colOff>
      <xdr:row>1</xdr:row>
      <xdr:rowOff>401167</xdr:rowOff>
    </xdr:to>
    <xdr:sp macro="" textlink="">
      <xdr:nvSpPr>
        <xdr:cNvPr id="26" name="Rounded Rectangle 25">
          <a:hlinkClick xmlns:r="http://schemas.openxmlformats.org/officeDocument/2006/relationships" r:id="rId12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5233711" y="224679"/>
          <a:ext cx="764845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F &amp; B</a:t>
          </a:r>
          <a:r>
            <a:rPr lang="en-US" sz="1100" b="1" baseline="0"/>
            <a:t> DEPT</a:t>
          </a:r>
          <a:endParaRPr lang="tr-TR" sz="1100" b="1"/>
        </a:p>
      </xdr:txBody>
    </xdr:sp>
    <xdr:clientData/>
  </xdr:twoCellAnchor>
  <xdr:twoCellAnchor>
    <xdr:from>
      <xdr:col>9</xdr:col>
      <xdr:colOff>0</xdr:colOff>
      <xdr:row>1</xdr:row>
      <xdr:rowOff>123266</xdr:rowOff>
    </xdr:from>
    <xdr:to>
      <xdr:col>9</xdr:col>
      <xdr:colOff>770448</xdr:colOff>
      <xdr:row>1</xdr:row>
      <xdr:rowOff>423579</xdr:rowOff>
    </xdr:to>
    <xdr:sp macro="" textlink="">
      <xdr:nvSpPr>
        <xdr:cNvPr id="27" name="Rounded Rectangle 26">
          <a:hlinkClick xmlns:r="http://schemas.openxmlformats.org/officeDocument/2006/relationships" r:id="rId13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6143625" y="247091"/>
          <a:ext cx="770448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SPA DEPT</a:t>
          </a:r>
          <a:endParaRPr lang="tr-TR" sz="1100" b="1"/>
        </a:p>
      </xdr:txBody>
    </xdr:sp>
    <xdr:clientData/>
  </xdr:twoCellAnchor>
  <xdr:twoCellAnchor>
    <xdr:from>
      <xdr:col>9</xdr:col>
      <xdr:colOff>986118</xdr:colOff>
      <xdr:row>1</xdr:row>
      <xdr:rowOff>123264</xdr:rowOff>
    </xdr:from>
    <xdr:to>
      <xdr:col>11</xdr:col>
      <xdr:colOff>467890</xdr:colOff>
      <xdr:row>1</xdr:row>
      <xdr:rowOff>423577</xdr:rowOff>
    </xdr:to>
    <xdr:sp macro="" textlink="">
      <xdr:nvSpPr>
        <xdr:cNvPr id="28" name="Rounded Rectangle 27">
          <a:hlinkClick xmlns:r="http://schemas.openxmlformats.org/officeDocument/2006/relationships" r:id="rId14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7129743" y="247089"/>
          <a:ext cx="777172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OTHER</a:t>
          </a:r>
          <a:r>
            <a:rPr lang="en-US" sz="1100" b="1" baseline="0"/>
            <a:t> DEPT</a:t>
          </a:r>
          <a:endParaRPr lang="tr-TR" sz="1100" b="1"/>
        </a:p>
      </xdr:txBody>
    </xdr:sp>
    <xdr:clientData/>
  </xdr:twoCellAnchor>
  <xdr:twoCellAnchor>
    <xdr:from>
      <xdr:col>20</xdr:col>
      <xdr:colOff>224114</xdr:colOff>
      <xdr:row>1</xdr:row>
      <xdr:rowOff>134472</xdr:rowOff>
    </xdr:from>
    <xdr:to>
      <xdr:col>21</xdr:col>
      <xdr:colOff>596148</xdr:colOff>
      <xdr:row>2</xdr:row>
      <xdr:rowOff>64995</xdr:rowOff>
    </xdr:to>
    <xdr:grpSp>
      <xdr:nvGrpSpPr>
        <xdr:cNvPr id="29" name="Group 28">
          <a:hlinkClick xmlns:r="http://schemas.openxmlformats.org/officeDocument/2006/relationships" r:id="rId17" tooltip="Back to Menu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13715996" y="257737"/>
          <a:ext cx="977152" cy="490817"/>
          <a:chOff x="7332135" y="194734"/>
          <a:chExt cx="1157623" cy="488718"/>
        </a:xfrm>
      </xdr:grpSpPr>
      <xdr:sp macro="" textlink="">
        <xdr:nvSpPr>
          <xdr:cNvPr id="30" name="Rounded Rectangle 29">
            <a:extLst>
              <a:ext uri="{FF2B5EF4-FFF2-40B4-BE49-F238E27FC236}">
                <a16:creationId xmlns=""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332135" y="194734"/>
            <a:ext cx="1157623" cy="488718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pic>
        <xdr:nvPicPr>
          <xdr:cNvPr id="31" name="Picture 30" descr="http://swiss-delicious.com/images/1024/icons/back.png">
            <a:extLst>
              <a:ext uri="{FF2B5EF4-FFF2-40B4-BE49-F238E27FC236}">
                <a16:creationId xmlns="" xmlns:a16="http://schemas.microsoft.com/office/drawing/2014/main" id="{00000000-0008-0000-0300-000006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8" cstate="print">
            <a:duotone>
              <a:prstClr val="black"/>
              <a:schemeClr val="tx2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289" t="21508" r="18116" b="22717"/>
          <a:stretch/>
        </xdr:blipFill>
        <xdr:spPr bwMode="auto">
          <a:xfrm>
            <a:off x="7352444" y="217525"/>
            <a:ext cx="548348" cy="4461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2" name="TextBox 31">
            <a:hlinkClick xmlns:r="http://schemas.openxmlformats.org/officeDocument/2006/relationships" r:id="rId19"/>
            <a:extLst>
              <a:ext uri="{FF2B5EF4-FFF2-40B4-BE49-F238E27FC236}">
                <a16:creationId xmlns=""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7801918" y="238875"/>
            <a:ext cx="671527" cy="4203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tr-TR" sz="1000" b="1" i="1"/>
              <a:t>Back</a:t>
            </a:r>
            <a:r>
              <a:rPr lang="tr-TR" sz="1000" b="1" i="1" baseline="0"/>
              <a:t> to </a:t>
            </a:r>
          </a:p>
          <a:p>
            <a:pPr algn="ctr"/>
            <a:r>
              <a:rPr lang="tr-TR" sz="1000" b="1" i="1" baseline="0"/>
              <a:t>Menu</a:t>
            </a:r>
            <a:endParaRPr lang="tr-TR" sz="1000" b="1" i="1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28</xdr:row>
      <xdr:rowOff>3923</xdr:rowOff>
    </xdr:from>
    <xdr:to>
      <xdr:col>3</xdr:col>
      <xdr:colOff>123825</xdr:colOff>
      <xdr:row>29</xdr:row>
      <xdr:rowOff>0</xdr:rowOff>
    </xdr:to>
    <xdr:sp macro="" textlink="">
      <xdr:nvSpPr>
        <xdr:cNvPr id="2" name="Rectangle 1">
          <a:hlinkClick xmlns:r="http://schemas.openxmlformats.org/officeDocument/2006/relationships" r:id="rId1" tooltip="Terms of Use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609600" y="5423648"/>
          <a:ext cx="1285875" cy="2818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 u="sng"/>
            <a:t>Terms of Use</a:t>
          </a:r>
        </a:p>
      </xdr:txBody>
    </xdr:sp>
    <xdr:clientData/>
  </xdr:twoCellAnchor>
  <xdr:twoCellAnchor>
    <xdr:from>
      <xdr:col>14</xdr:col>
      <xdr:colOff>750794</xdr:colOff>
      <xdr:row>1</xdr:row>
      <xdr:rowOff>125510</xdr:rowOff>
    </xdr:from>
    <xdr:to>
      <xdr:col>15</xdr:col>
      <xdr:colOff>736830</xdr:colOff>
      <xdr:row>1</xdr:row>
      <xdr:rowOff>425823</xdr:rowOff>
    </xdr:to>
    <xdr:sp macro="" textlink="">
      <xdr:nvSpPr>
        <xdr:cNvPr id="3" name="Rounded Rectangle 2">
          <a:hlinkClick xmlns:r="http://schemas.openxmlformats.org/officeDocument/2006/relationships" r:id="rId2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10552019" y="249335"/>
          <a:ext cx="767086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tr-TR" sz="1100" b="1"/>
            <a:t>EXPENSE</a:t>
          </a:r>
        </a:p>
      </xdr:txBody>
    </xdr:sp>
    <xdr:clientData/>
  </xdr:twoCellAnchor>
  <xdr:twoCellAnchor>
    <xdr:from>
      <xdr:col>13</xdr:col>
      <xdr:colOff>638769</xdr:colOff>
      <xdr:row>1</xdr:row>
      <xdr:rowOff>131266</xdr:rowOff>
    </xdr:from>
    <xdr:to>
      <xdr:col>14</xdr:col>
      <xdr:colOff>539056</xdr:colOff>
      <xdr:row>1</xdr:row>
      <xdr:rowOff>448235</xdr:rowOff>
    </xdr:to>
    <xdr:sp macro="" textlink="">
      <xdr:nvSpPr>
        <xdr:cNvPr id="4" name="Rounded Rectangle 3">
          <a:hlinkClick xmlns:r="http://schemas.openxmlformats.org/officeDocument/2006/relationships" r:id="rId3" tooltip="Income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9658944" y="255091"/>
          <a:ext cx="681337" cy="316969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tr-TR" sz="1100" b="1"/>
            <a:t>INCOME</a:t>
          </a:r>
        </a:p>
      </xdr:txBody>
    </xdr:sp>
    <xdr:clientData/>
  </xdr:twoCellAnchor>
  <xdr:twoCellAnchor>
    <xdr:from>
      <xdr:col>2</xdr:col>
      <xdr:colOff>100856</xdr:colOff>
      <xdr:row>9</xdr:row>
      <xdr:rowOff>146796</xdr:rowOff>
    </xdr:from>
    <xdr:to>
      <xdr:col>6</xdr:col>
      <xdr:colOff>672355</xdr:colOff>
      <xdr:row>25</xdr:row>
      <xdr:rowOff>190500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67236</xdr:colOff>
      <xdr:row>7</xdr:row>
      <xdr:rowOff>0</xdr:rowOff>
    </xdr:from>
    <xdr:to>
      <xdr:col>19</xdr:col>
      <xdr:colOff>56029</xdr:colOff>
      <xdr:row>26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44824</xdr:colOff>
      <xdr:row>1</xdr:row>
      <xdr:rowOff>11207</xdr:rowOff>
    </xdr:from>
    <xdr:to>
      <xdr:col>2</xdr:col>
      <xdr:colOff>504265</xdr:colOff>
      <xdr:row>2</xdr:row>
      <xdr:rowOff>22413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24" y="135032"/>
          <a:ext cx="573742" cy="573181"/>
        </a:xfrm>
        <a:prstGeom prst="rect">
          <a:avLst/>
        </a:prstGeom>
      </xdr:spPr>
    </xdr:pic>
    <xdr:clientData/>
  </xdr:twoCellAnchor>
  <xdr:twoCellAnchor editAs="oneCell">
    <xdr:from>
      <xdr:col>16</xdr:col>
      <xdr:colOff>123289</xdr:colOff>
      <xdr:row>1</xdr:row>
      <xdr:rowOff>89648</xdr:rowOff>
    </xdr:from>
    <xdr:to>
      <xdr:col>18</xdr:col>
      <xdr:colOff>681591</xdr:colOff>
      <xdr:row>1</xdr:row>
      <xdr:rowOff>485648</xdr:rowOff>
    </xdr:to>
    <xdr:grpSp>
      <xdr:nvGrpSpPr>
        <xdr:cNvPr id="8" name="Group 7">
          <a:hlinkClick xmlns:r="http://schemas.openxmlformats.org/officeDocument/2006/relationships" r:id="rId7" tooltip="Get Modifiable Version"/>
          <a:extLst>
            <a:ext uri="{FF2B5EF4-FFF2-40B4-BE49-F238E27FC236}">
              <a16:creationId xmlns="" xmlns:a16="http://schemas.microsoft.com/office/drawing/2014/main" id="{9C6C5104-E670-45B0-9548-D35296600167}"/>
            </a:ext>
          </a:extLst>
        </xdr:cNvPr>
        <xdr:cNvGrpSpPr/>
      </xdr:nvGrpSpPr>
      <xdr:grpSpPr>
        <a:xfrm>
          <a:off x="11149877" y="212913"/>
          <a:ext cx="2127126" cy="396000"/>
          <a:chOff x="4160520" y="365760"/>
          <a:chExt cx="2167467" cy="396000"/>
        </a:xfrm>
      </xdr:grpSpPr>
      <xdr:sp macro="" textlink="">
        <xdr:nvSpPr>
          <xdr:cNvPr id="9" name="Rectangle: Rounded Corners 15">
            <a:hlinkClick xmlns:r="http://schemas.openxmlformats.org/officeDocument/2006/relationships" r:id="rId7"/>
            <a:extLst>
              <a:ext uri="{FF2B5EF4-FFF2-40B4-BE49-F238E27FC236}">
                <a16:creationId xmlns="" xmlns:a16="http://schemas.microsoft.com/office/drawing/2014/main" id="{E463078E-93F2-48F6-B07F-8011B271FEF3}"/>
              </a:ext>
            </a:extLst>
          </xdr:cNvPr>
          <xdr:cNvSpPr/>
        </xdr:nvSpPr>
        <xdr:spPr>
          <a:xfrm>
            <a:off x="4160520" y="365760"/>
            <a:ext cx="2167467" cy="396000"/>
          </a:xfrm>
          <a:prstGeom prst="roundRect">
            <a:avLst/>
          </a:prstGeom>
          <a:solidFill>
            <a:srgbClr val="ED7D31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lIns="396000" tIns="0" rIns="36000" bIns="0" rtlCol="0" anchor="ctr">
            <a:noAutofit/>
          </a:bodyPr>
          <a:lstStyle/>
          <a:p>
            <a:pPr algn="ctr"/>
            <a:r>
              <a:rPr lang="tr-TR" sz="1000" b="0">
                <a:solidFill>
                  <a:srgbClr val="FDFDFD"/>
                </a:solidFill>
                <a:effectLst>
                  <a:outerShdw blurRad="50800" dist="50800" dir="18900000" algn="bl" rotWithShape="0">
                    <a:prstClr val="black">
                      <a:alpha val="50000"/>
                    </a:prstClr>
                  </a:outerShdw>
                </a:effectLst>
                <a:latin typeface="Eras Medium ITC" panose="020B0602030504020804" pitchFamily="34" charset="0"/>
              </a:rPr>
              <a:t>GET MODIFIABLE VERSION</a:t>
            </a:r>
          </a:p>
          <a:p>
            <a:pPr algn="ctr"/>
            <a:r>
              <a:rPr lang="tr-TR" sz="1000" b="0">
                <a:solidFill>
                  <a:srgbClr val="FDFDFD"/>
                </a:solidFill>
                <a:effectLst>
                  <a:outerShdw blurRad="50800" dist="50800" dir="18900000" algn="bl" rotWithShape="0">
                    <a:prstClr val="black">
                      <a:alpha val="50000"/>
                    </a:prstClr>
                  </a:outerShdw>
                </a:effectLst>
                <a:latin typeface="Eras Medium ITC" panose="020B0602030504020804" pitchFamily="34" charset="0"/>
              </a:rPr>
              <a:t>WITH PASSWORD</a:t>
            </a:r>
          </a:p>
        </xdr:txBody>
      </xdr:sp>
      <xdr:pic>
        <xdr:nvPicPr>
          <xdr:cNvPr id="10" name="Picture 9">
            <a:hlinkClick xmlns:r="http://schemas.openxmlformats.org/officeDocument/2006/relationships" r:id="rId8" tooltip="Get Modifiable Version"/>
            <a:extLst>
              <a:ext uri="{FF2B5EF4-FFF2-40B4-BE49-F238E27FC236}">
                <a16:creationId xmlns="" xmlns:a16="http://schemas.microsoft.com/office/drawing/2014/main" id="{DC38EA9C-A6EF-4194-9849-2DF38E0051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28254" y="391160"/>
            <a:ext cx="313266" cy="310726"/>
          </a:xfrm>
          <a:prstGeom prst="rect">
            <a:avLst/>
          </a:prstGeom>
          <a:effectLst>
            <a:outerShdw blurRad="12700" dist="25400" dir="8100000" algn="tr" rotWithShape="0">
              <a:prstClr val="black">
                <a:alpha val="40000"/>
              </a:prstClr>
            </a:outerShdw>
          </a:effectLst>
        </xdr:spPr>
      </xdr:pic>
    </xdr:grpSp>
    <xdr:clientData fPrintsWithSheet="0"/>
  </xdr:twoCellAnchor>
  <xdr:twoCellAnchor>
    <xdr:from>
      <xdr:col>11</xdr:col>
      <xdr:colOff>683593</xdr:colOff>
      <xdr:row>1</xdr:row>
      <xdr:rowOff>123266</xdr:rowOff>
    </xdr:from>
    <xdr:to>
      <xdr:col>13</xdr:col>
      <xdr:colOff>376006</xdr:colOff>
      <xdr:row>1</xdr:row>
      <xdr:rowOff>445059</xdr:rowOff>
    </xdr:to>
    <xdr:sp macro="" textlink="">
      <xdr:nvSpPr>
        <xdr:cNvPr id="11" name="Rounded Rectangle 10">
          <a:hlinkClick xmlns:r="http://schemas.openxmlformats.org/officeDocument/2006/relationships" r:id="rId10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8122618" y="247091"/>
          <a:ext cx="1273563" cy="32179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OVER</a:t>
          </a:r>
          <a:r>
            <a:rPr lang="en-US" sz="1100" b="1" baseline="0"/>
            <a:t> HEAD EXPENSE</a:t>
          </a:r>
          <a:endParaRPr lang="tr-TR" sz="1100" b="1"/>
        </a:p>
      </xdr:txBody>
    </xdr:sp>
    <xdr:clientData/>
  </xdr:twoCellAnchor>
  <xdr:twoCellAnchor>
    <xdr:from>
      <xdr:col>5</xdr:col>
      <xdr:colOff>459435</xdr:colOff>
      <xdr:row>1</xdr:row>
      <xdr:rowOff>112060</xdr:rowOff>
    </xdr:from>
    <xdr:to>
      <xdr:col>6</xdr:col>
      <xdr:colOff>176530</xdr:colOff>
      <xdr:row>1</xdr:row>
      <xdr:rowOff>412373</xdr:rowOff>
    </xdr:to>
    <xdr:sp macro="" textlink="">
      <xdr:nvSpPr>
        <xdr:cNvPr id="12" name="Rounded Rectangle 11">
          <a:hlinkClick xmlns:r="http://schemas.openxmlformats.org/officeDocument/2006/relationships" r:id="rId11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4298010" y="235885"/>
          <a:ext cx="764845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ROOM DEPT</a:t>
          </a:r>
          <a:endParaRPr lang="tr-TR" sz="1100" b="1"/>
        </a:p>
      </xdr:txBody>
    </xdr:sp>
    <xdr:clientData/>
  </xdr:twoCellAnchor>
  <xdr:twoCellAnchor>
    <xdr:from>
      <xdr:col>6</xdr:col>
      <xdr:colOff>347386</xdr:colOff>
      <xdr:row>1</xdr:row>
      <xdr:rowOff>100854</xdr:rowOff>
    </xdr:from>
    <xdr:to>
      <xdr:col>7</xdr:col>
      <xdr:colOff>64481</xdr:colOff>
      <xdr:row>1</xdr:row>
      <xdr:rowOff>401167</xdr:rowOff>
    </xdr:to>
    <xdr:sp macro="" textlink="">
      <xdr:nvSpPr>
        <xdr:cNvPr id="13" name="Rounded Rectangle 12">
          <a:hlinkClick xmlns:r="http://schemas.openxmlformats.org/officeDocument/2006/relationships" r:id="rId12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5233711" y="224679"/>
          <a:ext cx="764845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F &amp; B</a:t>
          </a:r>
          <a:r>
            <a:rPr lang="en-US" sz="1100" b="1" baseline="0"/>
            <a:t> DEPT</a:t>
          </a:r>
          <a:endParaRPr lang="tr-TR" sz="1100" b="1"/>
        </a:p>
      </xdr:txBody>
    </xdr:sp>
    <xdr:clientData/>
  </xdr:twoCellAnchor>
  <xdr:twoCellAnchor>
    <xdr:from>
      <xdr:col>9</xdr:col>
      <xdr:colOff>0</xdr:colOff>
      <xdr:row>1</xdr:row>
      <xdr:rowOff>123266</xdr:rowOff>
    </xdr:from>
    <xdr:to>
      <xdr:col>9</xdr:col>
      <xdr:colOff>770448</xdr:colOff>
      <xdr:row>1</xdr:row>
      <xdr:rowOff>423579</xdr:rowOff>
    </xdr:to>
    <xdr:sp macro="" textlink="">
      <xdr:nvSpPr>
        <xdr:cNvPr id="14" name="Rounded Rectangle 13">
          <a:hlinkClick xmlns:r="http://schemas.openxmlformats.org/officeDocument/2006/relationships" r:id="rId13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6143625" y="247091"/>
          <a:ext cx="770448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SPA DEPT</a:t>
          </a:r>
          <a:endParaRPr lang="tr-TR" sz="1100" b="1"/>
        </a:p>
      </xdr:txBody>
    </xdr:sp>
    <xdr:clientData/>
  </xdr:twoCellAnchor>
  <xdr:twoCellAnchor>
    <xdr:from>
      <xdr:col>9</xdr:col>
      <xdr:colOff>986119</xdr:colOff>
      <xdr:row>1</xdr:row>
      <xdr:rowOff>123264</xdr:rowOff>
    </xdr:from>
    <xdr:to>
      <xdr:col>11</xdr:col>
      <xdr:colOff>467890</xdr:colOff>
      <xdr:row>1</xdr:row>
      <xdr:rowOff>423577</xdr:rowOff>
    </xdr:to>
    <xdr:sp macro="" textlink="">
      <xdr:nvSpPr>
        <xdr:cNvPr id="15" name="Rounded Rectangle 14">
          <a:hlinkClick xmlns:r="http://schemas.openxmlformats.org/officeDocument/2006/relationships" r:id="rId14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7129744" y="247089"/>
          <a:ext cx="777171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OTHER</a:t>
          </a:r>
          <a:r>
            <a:rPr lang="en-US" sz="1100" b="1" baseline="0"/>
            <a:t> DEPT</a:t>
          </a:r>
          <a:endParaRPr lang="tr-TR" sz="1100" b="1"/>
        </a:p>
      </xdr:txBody>
    </xdr:sp>
    <xdr:clientData/>
  </xdr:twoCellAnchor>
  <xdr:twoCellAnchor>
    <xdr:from>
      <xdr:col>14</xdr:col>
      <xdr:colOff>750794</xdr:colOff>
      <xdr:row>1</xdr:row>
      <xdr:rowOff>125510</xdr:rowOff>
    </xdr:from>
    <xdr:to>
      <xdr:col>15</xdr:col>
      <xdr:colOff>736830</xdr:colOff>
      <xdr:row>1</xdr:row>
      <xdr:rowOff>425823</xdr:rowOff>
    </xdr:to>
    <xdr:sp macro="" textlink="">
      <xdr:nvSpPr>
        <xdr:cNvPr id="17" name="Rounded Rectangle 16">
          <a:hlinkClick xmlns:r="http://schemas.openxmlformats.org/officeDocument/2006/relationships" r:id="rId2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10552019" y="249335"/>
          <a:ext cx="767086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tr-TR" sz="1100" b="1"/>
            <a:t>EXPENSE</a:t>
          </a:r>
        </a:p>
      </xdr:txBody>
    </xdr:sp>
    <xdr:clientData/>
  </xdr:twoCellAnchor>
  <xdr:twoCellAnchor>
    <xdr:from>
      <xdr:col>13</xdr:col>
      <xdr:colOff>638769</xdr:colOff>
      <xdr:row>1</xdr:row>
      <xdr:rowOff>131266</xdr:rowOff>
    </xdr:from>
    <xdr:to>
      <xdr:col>14</xdr:col>
      <xdr:colOff>539056</xdr:colOff>
      <xdr:row>1</xdr:row>
      <xdr:rowOff>448235</xdr:rowOff>
    </xdr:to>
    <xdr:sp macro="" textlink="">
      <xdr:nvSpPr>
        <xdr:cNvPr id="18" name="Rounded Rectangle 17">
          <a:hlinkClick xmlns:r="http://schemas.openxmlformats.org/officeDocument/2006/relationships" r:id="rId3" tooltip="Income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9658944" y="255091"/>
          <a:ext cx="681337" cy="316969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tr-TR" sz="1100" b="1"/>
            <a:t>INCOME</a:t>
          </a:r>
        </a:p>
      </xdr:txBody>
    </xdr:sp>
    <xdr:clientData/>
  </xdr:twoCellAnchor>
  <xdr:twoCellAnchor>
    <xdr:from>
      <xdr:col>2</xdr:col>
      <xdr:colOff>100856</xdr:colOff>
      <xdr:row>9</xdr:row>
      <xdr:rowOff>146796</xdr:rowOff>
    </xdr:from>
    <xdr:to>
      <xdr:col>6</xdr:col>
      <xdr:colOff>672355</xdr:colOff>
      <xdr:row>25</xdr:row>
      <xdr:rowOff>190500</xdr:rowOff>
    </xdr:to>
    <xdr:graphicFrame macro="">
      <xdr:nvGraphicFramePr>
        <xdr:cNvPr id="19" name="Chart 1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67236</xdr:colOff>
      <xdr:row>7</xdr:row>
      <xdr:rowOff>0</xdr:rowOff>
    </xdr:from>
    <xdr:to>
      <xdr:col>19</xdr:col>
      <xdr:colOff>56029</xdr:colOff>
      <xdr:row>26</xdr:row>
      <xdr:rowOff>0</xdr:rowOff>
    </xdr:to>
    <xdr:graphicFrame macro="">
      <xdr:nvGraphicFramePr>
        <xdr:cNvPr id="20" name="Chart 1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44824</xdr:colOff>
      <xdr:row>1</xdr:row>
      <xdr:rowOff>11207</xdr:rowOff>
    </xdr:from>
    <xdr:to>
      <xdr:col>2</xdr:col>
      <xdr:colOff>504265</xdr:colOff>
      <xdr:row>2</xdr:row>
      <xdr:rowOff>22413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24" y="135032"/>
          <a:ext cx="573742" cy="573181"/>
        </a:xfrm>
        <a:prstGeom prst="rect">
          <a:avLst/>
        </a:prstGeom>
      </xdr:spPr>
    </xdr:pic>
    <xdr:clientData/>
  </xdr:twoCellAnchor>
  <xdr:twoCellAnchor editAs="oneCell">
    <xdr:from>
      <xdr:col>16</xdr:col>
      <xdr:colOff>123289</xdr:colOff>
      <xdr:row>1</xdr:row>
      <xdr:rowOff>89648</xdr:rowOff>
    </xdr:from>
    <xdr:to>
      <xdr:col>18</xdr:col>
      <xdr:colOff>681591</xdr:colOff>
      <xdr:row>1</xdr:row>
      <xdr:rowOff>485648</xdr:rowOff>
    </xdr:to>
    <xdr:grpSp>
      <xdr:nvGrpSpPr>
        <xdr:cNvPr id="22" name="Group 21">
          <a:hlinkClick xmlns:r="http://schemas.openxmlformats.org/officeDocument/2006/relationships" r:id="rId7" tooltip="Get Modifiable Version"/>
          <a:extLst>
            <a:ext uri="{FF2B5EF4-FFF2-40B4-BE49-F238E27FC236}">
              <a16:creationId xmlns="" xmlns:a16="http://schemas.microsoft.com/office/drawing/2014/main" id="{9C6C5104-E670-45B0-9548-D35296600167}"/>
            </a:ext>
          </a:extLst>
        </xdr:cNvPr>
        <xdr:cNvGrpSpPr/>
      </xdr:nvGrpSpPr>
      <xdr:grpSpPr>
        <a:xfrm>
          <a:off x="11149877" y="212913"/>
          <a:ext cx="2127126" cy="396000"/>
          <a:chOff x="4160520" y="365760"/>
          <a:chExt cx="2167467" cy="396000"/>
        </a:xfrm>
      </xdr:grpSpPr>
      <xdr:sp macro="" textlink="">
        <xdr:nvSpPr>
          <xdr:cNvPr id="23" name="Rectangle: Rounded Corners 15">
            <a:hlinkClick xmlns:r="http://schemas.openxmlformats.org/officeDocument/2006/relationships" r:id="rId7"/>
            <a:extLst>
              <a:ext uri="{FF2B5EF4-FFF2-40B4-BE49-F238E27FC236}">
                <a16:creationId xmlns="" xmlns:a16="http://schemas.microsoft.com/office/drawing/2014/main" id="{E463078E-93F2-48F6-B07F-8011B271FEF3}"/>
              </a:ext>
            </a:extLst>
          </xdr:cNvPr>
          <xdr:cNvSpPr/>
        </xdr:nvSpPr>
        <xdr:spPr>
          <a:xfrm>
            <a:off x="4160520" y="365760"/>
            <a:ext cx="2167467" cy="396000"/>
          </a:xfrm>
          <a:prstGeom prst="roundRect">
            <a:avLst/>
          </a:prstGeom>
          <a:solidFill>
            <a:srgbClr val="ED7D31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lIns="396000" tIns="0" rIns="36000" bIns="0" rtlCol="0" anchor="ctr">
            <a:noAutofit/>
          </a:bodyPr>
          <a:lstStyle/>
          <a:p>
            <a:pPr algn="ctr"/>
            <a:r>
              <a:rPr lang="tr-TR" sz="1000" b="0">
                <a:solidFill>
                  <a:srgbClr val="FDFDFD"/>
                </a:solidFill>
                <a:effectLst>
                  <a:outerShdw blurRad="50800" dist="50800" dir="18900000" algn="bl" rotWithShape="0">
                    <a:prstClr val="black">
                      <a:alpha val="50000"/>
                    </a:prstClr>
                  </a:outerShdw>
                </a:effectLst>
                <a:latin typeface="Eras Medium ITC" panose="020B0602030504020804" pitchFamily="34" charset="0"/>
              </a:rPr>
              <a:t>GET MODIFIABLE VERSION</a:t>
            </a:r>
          </a:p>
          <a:p>
            <a:pPr algn="ctr"/>
            <a:r>
              <a:rPr lang="tr-TR" sz="1000" b="0">
                <a:solidFill>
                  <a:srgbClr val="FDFDFD"/>
                </a:solidFill>
                <a:effectLst>
                  <a:outerShdw blurRad="50800" dist="50800" dir="18900000" algn="bl" rotWithShape="0">
                    <a:prstClr val="black">
                      <a:alpha val="50000"/>
                    </a:prstClr>
                  </a:outerShdw>
                </a:effectLst>
                <a:latin typeface="Eras Medium ITC" panose="020B0602030504020804" pitchFamily="34" charset="0"/>
              </a:rPr>
              <a:t>WITH PASSWORD</a:t>
            </a:r>
          </a:p>
        </xdr:txBody>
      </xdr:sp>
      <xdr:pic>
        <xdr:nvPicPr>
          <xdr:cNvPr id="24" name="Picture 23">
            <a:hlinkClick xmlns:r="http://schemas.openxmlformats.org/officeDocument/2006/relationships" r:id="rId8" tooltip="Get Modifiable Version"/>
            <a:extLst>
              <a:ext uri="{FF2B5EF4-FFF2-40B4-BE49-F238E27FC236}">
                <a16:creationId xmlns="" xmlns:a16="http://schemas.microsoft.com/office/drawing/2014/main" id="{DC38EA9C-A6EF-4194-9849-2DF38E0051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28254" y="391160"/>
            <a:ext cx="313266" cy="310726"/>
          </a:xfrm>
          <a:prstGeom prst="rect">
            <a:avLst/>
          </a:prstGeom>
          <a:effectLst>
            <a:outerShdw blurRad="12700" dist="25400" dir="8100000" algn="tr" rotWithShape="0">
              <a:prstClr val="black">
                <a:alpha val="40000"/>
              </a:prstClr>
            </a:outerShdw>
          </a:effectLst>
        </xdr:spPr>
      </xdr:pic>
    </xdr:grpSp>
    <xdr:clientData fPrintsWithSheet="0"/>
  </xdr:twoCellAnchor>
  <xdr:twoCellAnchor>
    <xdr:from>
      <xdr:col>11</xdr:col>
      <xdr:colOff>683593</xdr:colOff>
      <xdr:row>1</xdr:row>
      <xdr:rowOff>123266</xdr:rowOff>
    </xdr:from>
    <xdr:to>
      <xdr:col>13</xdr:col>
      <xdr:colOff>376006</xdr:colOff>
      <xdr:row>1</xdr:row>
      <xdr:rowOff>445059</xdr:rowOff>
    </xdr:to>
    <xdr:sp macro="" textlink="">
      <xdr:nvSpPr>
        <xdr:cNvPr id="25" name="Rounded Rectangle 24">
          <a:hlinkClick xmlns:r="http://schemas.openxmlformats.org/officeDocument/2006/relationships" r:id="rId10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8122618" y="247091"/>
          <a:ext cx="1273563" cy="32179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OVER</a:t>
          </a:r>
          <a:r>
            <a:rPr lang="en-US" sz="1100" b="1" baseline="0"/>
            <a:t> HEAD EXPENSE</a:t>
          </a:r>
          <a:endParaRPr lang="tr-TR" sz="1100" b="1"/>
        </a:p>
      </xdr:txBody>
    </xdr:sp>
    <xdr:clientData/>
  </xdr:twoCellAnchor>
  <xdr:twoCellAnchor>
    <xdr:from>
      <xdr:col>5</xdr:col>
      <xdr:colOff>459435</xdr:colOff>
      <xdr:row>1</xdr:row>
      <xdr:rowOff>112060</xdr:rowOff>
    </xdr:from>
    <xdr:to>
      <xdr:col>6</xdr:col>
      <xdr:colOff>176530</xdr:colOff>
      <xdr:row>1</xdr:row>
      <xdr:rowOff>412373</xdr:rowOff>
    </xdr:to>
    <xdr:sp macro="" textlink="">
      <xdr:nvSpPr>
        <xdr:cNvPr id="26" name="Rounded Rectangle 25">
          <a:hlinkClick xmlns:r="http://schemas.openxmlformats.org/officeDocument/2006/relationships" r:id="rId11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4298010" y="235885"/>
          <a:ext cx="764845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ROOM DEPT</a:t>
          </a:r>
          <a:endParaRPr lang="tr-TR" sz="1100" b="1"/>
        </a:p>
      </xdr:txBody>
    </xdr:sp>
    <xdr:clientData/>
  </xdr:twoCellAnchor>
  <xdr:twoCellAnchor>
    <xdr:from>
      <xdr:col>6</xdr:col>
      <xdr:colOff>347386</xdr:colOff>
      <xdr:row>1</xdr:row>
      <xdr:rowOff>100854</xdr:rowOff>
    </xdr:from>
    <xdr:to>
      <xdr:col>7</xdr:col>
      <xdr:colOff>64481</xdr:colOff>
      <xdr:row>1</xdr:row>
      <xdr:rowOff>401167</xdr:rowOff>
    </xdr:to>
    <xdr:sp macro="" textlink="">
      <xdr:nvSpPr>
        <xdr:cNvPr id="27" name="Rounded Rectangle 26">
          <a:hlinkClick xmlns:r="http://schemas.openxmlformats.org/officeDocument/2006/relationships" r:id="rId12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5233711" y="224679"/>
          <a:ext cx="764845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F &amp; B</a:t>
          </a:r>
          <a:r>
            <a:rPr lang="en-US" sz="1100" b="1" baseline="0"/>
            <a:t> DEPT</a:t>
          </a:r>
          <a:endParaRPr lang="tr-TR" sz="1100" b="1"/>
        </a:p>
      </xdr:txBody>
    </xdr:sp>
    <xdr:clientData/>
  </xdr:twoCellAnchor>
  <xdr:twoCellAnchor>
    <xdr:from>
      <xdr:col>9</xdr:col>
      <xdr:colOff>0</xdr:colOff>
      <xdr:row>1</xdr:row>
      <xdr:rowOff>123266</xdr:rowOff>
    </xdr:from>
    <xdr:to>
      <xdr:col>9</xdr:col>
      <xdr:colOff>770448</xdr:colOff>
      <xdr:row>1</xdr:row>
      <xdr:rowOff>423579</xdr:rowOff>
    </xdr:to>
    <xdr:sp macro="" textlink="">
      <xdr:nvSpPr>
        <xdr:cNvPr id="28" name="Rounded Rectangle 27">
          <a:hlinkClick xmlns:r="http://schemas.openxmlformats.org/officeDocument/2006/relationships" r:id="rId13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6143625" y="247091"/>
          <a:ext cx="770448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SPA DEPT</a:t>
          </a:r>
          <a:endParaRPr lang="tr-TR" sz="1100" b="1"/>
        </a:p>
      </xdr:txBody>
    </xdr:sp>
    <xdr:clientData/>
  </xdr:twoCellAnchor>
  <xdr:twoCellAnchor>
    <xdr:from>
      <xdr:col>9</xdr:col>
      <xdr:colOff>986119</xdr:colOff>
      <xdr:row>1</xdr:row>
      <xdr:rowOff>123264</xdr:rowOff>
    </xdr:from>
    <xdr:to>
      <xdr:col>11</xdr:col>
      <xdr:colOff>467890</xdr:colOff>
      <xdr:row>1</xdr:row>
      <xdr:rowOff>423577</xdr:rowOff>
    </xdr:to>
    <xdr:sp macro="" textlink="">
      <xdr:nvSpPr>
        <xdr:cNvPr id="29" name="Rounded Rectangle 28">
          <a:hlinkClick xmlns:r="http://schemas.openxmlformats.org/officeDocument/2006/relationships" r:id="rId14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7129744" y="247089"/>
          <a:ext cx="777171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OTHER</a:t>
          </a:r>
          <a:r>
            <a:rPr lang="en-US" sz="1100" b="1" baseline="0"/>
            <a:t> DEPT</a:t>
          </a:r>
          <a:endParaRPr lang="tr-TR" sz="1100" b="1"/>
        </a:p>
      </xdr:txBody>
    </xdr:sp>
    <xdr:clientData/>
  </xdr:twoCellAnchor>
  <xdr:twoCellAnchor>
    <xdr:from>
      <xdr:col>14</xdr:col>
      <xdr:colOff>750794</xdr:colOff>
      <xdr:row>1</xdr:row>
      <xdr:rowOff>125510</xdr:rowOff>
    </xdr:from>
    <xdr:to>
      <xdr:col>15</xdr:col>
      <xdr:colOff>736830</xdr:colOff>
      <xdr:row>1</xdr:row>
      <xdr:rowOff>425823</xdr:rowOff>
    </xdr:to>
    <xdr:sp macro="" textlink="">
      <xdr:nvSpPr>
        <xdr:cNvPr id="30" name="Rounded Rectangle 29">
          <a:hlinkClick xmlns:r="http://schemas.openxmlformats.org/officeDocument/2006/relationships" r:id="rId2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10552019" y="249335"/>
          <a:ext cx="767086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tr-TR" sz="1100" b="1"/>
            <a:t>EXPENSE</a:t>
          </a:r>
        </a:p>
      </xdr:txBody>
    </xdr:sp>
    <xdr:clientData/>
  </xdr:twoCellAnchor>
  <xdr:twoCellAnchor>
    <xdr:from>
      <xdr:col>13</xdr:col>
      <xdr:colOff>638769</xdr:colOff>
      <xdr:row>1</xdr:row>
      <xdr:rowOff>131266</xdr:rowOff>
    </xdr:from>
    <xdr:to>
      <xdr:col>14</xdr:col>
      <xdr:colOff>539056</xdr:colOff>
      <xdr:row>1</xdr:row>
      <xdr:rowOff>448235</xdr:rowOff>
    </xdr:to>
    <xdr:sp macro="" textlink="">
      <xdr:nvSpPr>
        <xdr:cNvPr id="31" name="Rounded Rectangle 30">
          <a:hlinkClick xmlns:r="http://schemas.openxmlformats.org/officeDocument/2006/relationships" r:id="rId3" tooltip="Income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9658944" y="255091"/>
          <a:ext cx="681337" cy="316969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tr-TR" sz="1100" b="1"/>
            <a:t>INCOME</a:t>
          </a:r>
        </a:p>
      </xdr:txBody>
    </xdr:sp>
    <xdr:clientData/>
  </xdr:twoCellAnchor>
  <xdr:twoCellAnchor>
    <xdr:from>
      <xdr:col>2</xdr:col>
      <xdr:colOff>100856</xdr:colOff>
      <xdr:row>9</xdr:row>
      <xdr:rowOff>146796</xdr:rowOff>
    </xdr:from>
    <xdr:to>
      <xdr:col>6</xdr:col>
      <xdr:colOff>997323</xdr:colOff>
      <xdr:row>25</xdr:row>
      <xdr:rowOff>179294</xdr:rowOff>
    </xdr:to>
    <xdr:graphicFrame macro="">
      <xdr:nvGraphicFramePr>
        <xdr:cNvPr id="32" name="Chart 31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67236</xdr:colOff>
      <xdr:row>7</xdr:row>
      <xdr:rowOff>67236</xdr:rowOff>
    </xdr:from>
    <xdr:to>
      <xdr:col>19</xdr:col>
      <xdr:colOff>56029</xdr:colOff>
      <xdr:row>26</xdr:row>
      <xdr:rowOff>0</xdr:rowOff>
    </xdr:to>
    <xdr:graphicFrame macro="">
      <xdr:nvGraphicFramePr>
        <xdr:cNvPr id="33" name="Chart 32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</xdr:col>
      <xdr:colOff>44824</xdr:colOff>
      <xdr:row>1</xdr:row>
      <xdr:rowOff>11207</xdr:rowOff>
    </xdr:from>
    <xdr:to>
      <xdr:col>2</xdr:col>
      <xdr:colOff>504265</xdr:colOff>
      <xdr:row>2</xdr:row>
      <xdr:rowOff>22413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24" y="135032"/>
          <a:ext cx="573742" cy="573181"/>
        </a:xfrm>
        <a:prstGeom prst="rect">
          <a:avLst/>
        </a:prstGeom>
      </xdr:spPr>
    </xdr:pic>
    <xdr:clientData/>
  </xdr:twoCellAnchor>
  <xdr:twoCellAnchor editAs="oneCell">
    <xdr:from>
      <xdr:col>16</xdr:col>
      <xdr:colOff>123289</xdr:colOff>
      <xdr:row>1</xdr:row>
      <xdr:rowOff>89648</xdr:rowOff>
    </xdr:from>
    <xdr:to>
      <xdr:col>18</xdr:col>
      <xdr:colOff>681591</xdr:colOff>
      <xdr:row>1</xdr:row>
      <xdr:rowOff>485648</xdr:rowOff>
    </xdr:to>
    <xdr:grpSp>
      <xdr:nvGrpSpPr>
        <xdr:cNvPr id="35" name="Group 34">
          <a:hlinkClick xmlns:r="http://schemas.openxmlformats.org/officeDocument/2006/relationships" r:id="rId7" tooltip="Get Modifiable Version"/>
          <a:extLst>
            <a:ext uri="{FF2B5EF4-FFF2-40B4-BE49-F238E27FC236}">
              <a16:creationId xmlns="" xmlns:a16="http://schemas.microsoft.com/office/drawing/2014/main" id="{9C6C5104-E670-45B0-9548-D35296600167}"/>
            </a:ext>
          </a:extLst>
        </xdr:cNvPr>
        <xdr:cNvGrpSpPr/>
      </xdr:nvGrpSpPr>
      <xdr:grpSpPr>
        <a:xfrm>
          <a:off x="11149877" y="212913"/>
          <a:ext cx="2127126" cy="396000"/>
          <a:chOff x="4160520" y="365760"/>
          <a:chExt cx="2167467" cy="396000"/>
        </a:xfrm>
      </xdr:grpSpPr>
      <xdr:sp macro="" textlink="">
        <xdr:nvSpPr>
          <xdr:cNvPr id="36" name="Rectangle: Rounded Corners 15">
            <a:hlinkClick xmlns:r="http://schemas.openxmlformats.org/officeDocument/2006/relationships" r:id="rId7"/>
            <a:extLst>
              <a:ext uri="{FF2B5EF4-FFF2-40B4-BE49-F238E27FC236}">
                <a16:creationId xmlns="" xmlns:a16="http://schemas.microsoft.com/office/drawing/2014/main" id="{E463078E-93F2-48F6-B07F-8011B271FEF3}"/>
              </a:ext>
            </a:extLst>
          </xdr:cNvPr>
          <xdr:cNvSpPr/>
        </xdr:nvSpPr>
        <xdr:spPr>
          <a:xfrm>
            <a:off x="4160520" y="365760"/>
            <a:ext cx="2167467" cy="396000"/>
          </a:xfrm>
          <a:prstGeom prst="roundRect">
            <a:avLst/>
          </a:prstGeom>
          <a:solidFill>
            <a:srgbClr val="ED7D31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lIns="396000" tIns="0" rIns="36000" bIns="0" rtlCol="0" anchor="ctr">
            <a:noAutofit/>
          </a:bodyPr>
          <a:lstStyle/>
          <a:p>
            <a:pPr algn="ctr"/>
            <a:r>
              <a:rPr lang="tr-TR" sz="1000" b="0">
                <a:solidFill>
                  <a:srgbClr val="FDFDFD"/>
                </a:solidFill>
                <a:effectLst>
                  <a:outerShdw blurRad="50800" dist="50800" dir="18900000" algn="bl" rotWithShape="0">
                    <a:prstClr val="black">
                      <a:alpha val="50000"/>
                    </a:prstClr>
                  </a:outerShdw>
                </a:effectLst>
                <a:latin typeface="Eras Medium ITC" panose="020B0602030504020804" pitchFamily="34" charset="0"/>
              </a:rPr>
              <a:t>GET MODIFIABLE VERSION</a:t>
            </a:r>
          </a:p>
          <a:p>
            <a:pPr algn="ctr"/>
            <a:r>
              <a:rPr lang="tr-TR" sz="1000" b="0">
                <a:solidFill>
                  <a:srgbClr val="FDFDFD"/>
                </a:solidFill>
                <a:effectLst>
                  <a:outerShdw blurRad="50800" dist="50800" dir="18900000" algn="bl" rotWithShape="0">
                    <a:prstClr val="black">
                      <a:alpha val="50000"/>
                    </a:prstClr>
                  </a:outerShdw>
                </a:effectLst>
                <a:latin typeface="Eras Medium ITC" panose="020B0602030504020804" pitchFamily="34" charset="0"/>
              </a:rPr>
              <a:t>WITH PASSWORD</a:t>
            </a:r>
          </a:p>
        </xdr:txBody>
      </xdr:sp>
      <xdr:pic>
        <xdr:nvPicPr>
          <xdr:cNvPr id="37" name="Picture 36">
            <a:hlinkClick xmlns:r="http://schemas.openxmlformats.org/officeDocument/2006/relationships" r:id="rId8" tooltip="Get Modifiable Version"/>
            <a:extLst>
              <a:ext uri="{FF2B5EF4-FFF2-40B4-BE49-F238E27FC236}">
                <a16:creationId xmlns="" xmlns:a16="http://schemas.microsoft.com/office/drawing/2014/main" id="{DC38EA9C-A6EF-4194-9849-2DF38E0051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28254" y="391160"/>
            <a:ext cx="313266" cy="310726"/>
          </a:xfrm>
          <a:prstGeom prst="rect">
            <a:avLst/>
          </a:prstGeom>
          <a:effectLst>
            <a:outerShdw blurRad="12700" dist="25400" dir="8100000" algn="tr" rotWithShape="0">
              <a:prstClr val="black">
                <a:alpha val="40000"/>
              </a:prstClr>
            </a:outerShdw>
          </a:effectLst>
        </xdr:spPr>
      </xdr:pic>
    </xdr:grpSp>
    <xdr:clientData fPrintsWithSheet="0"/>
  </xdr:twoCellAnchor>
  <xdr:twoCellAnchor>
    <xdr:from>
      <xdr:col>11</xdr:col>
      <xdr:colOff>683593</xdr:colOff>
      <xdr:row>1</xdr:row>
      <xdr:rowOff>123266</xdr:rowOff>
    </xdr:from>
    <xdr:to>
      <xdr:col>13</xdr:col>
      <xdr:colOff>376006</xdr:colOff>
      <xdr:row>1</xdr:row>
      <xdr:rowOff>445059</xdr:rowOff>
    </xdr:to>
    <xdr:sp macro="" textlink="">
      <xdr:nvSpPr>
        <xdr:cNvPr id="38" name="Rounded Rectangle 37">
          <a:hlinkClick xmlns:r="http://schemas.openxmlformats.org/officeDocument/2006/relationships" r:id="rId10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8122618" y="247091"/>
          <a:ext cx="1273563" cy="32179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OVER</a:t>
          </a:r>
          <a:r>
            <a:rPr lang="en-US" sz="1100" b="1" baseline="0"/>
            <a:t> HEAD EXPENSE</a:t>
          </a:r>
          <a:endParaRPr lang="tr-TR" sz="1100" b="1"/>
        </a:p>
      </xdr:txBody>
    </xdr:sp>
    <xdr:clientData/>
  </xdr:twoCellAnchor>
  <xdr:twoCellAnchor>
    <xdr:from>
      <xdr:col>5</xdr:col>
      <xdr:colOff>459435</xdr:colOff>
      <xdr:row>1</xdr:row>
      <xdr:rowOff>112060</xdr:rowOff>
    </xdr:from>
    <xdr:to>
      <xdr:col>6</xdr:col>
      <xdr:colOff>176530</xdr:colOff>
      <xdr:row>1</xdr:row>
      <xdr:rowOff>412373</xdr:rowOff>
    </xdr:to>
    <xdr:sp macro="" textlink="">
      <xdr:nvSpPr>
        <xdr:cNvPr id="39" name="Rounded Rectangle 38">
          <a:hlinkClick xmlns:r="http://schemas.openxmlformats.org/officeDocument/2006/relationships" r:id="rId11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4298010" y="235885"/>
          <a:ext cx="764845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ROOM DEPT</a:t>
          </a:r>
          <a:endParaRPr lang="tr-TR" sz="1100" b="1"/>
        </a:p>
      </xdr:txBody>
    </xdr:sp>
    <xdr:clientData/>
  </xdr:twoCellAnchor>
  <xdr:twoCellAnchor>
    <xdr:from>
      <xdr:col>6</xdr:col>
      <xdr:colOff>347386</xdr:colOff>
      <xdr:row>1</xdr:row>
      <xdr:rowOff>100854</xdr:rowOff>
    </xdr:from>
    <xdr:to>
      <xdr:col>7</xdr:col>
      <xdr:colOff>64481</xdr:colOff>
      <xdr:row>1</xdr:row>
      <xdr:rowOff>401167</xdr:rowOff>
    </xdr:to>
    <xdr:sp macro="" textlink="">
      <xdr:nvSpPr>
        <xdr:cNvPr id="40" name="Rounded Rectangle 39">
          <a:hlinkClick xmlns:r="http://schemas.openxmlformats.org/officeDocument/2006/relationships" r:id="rId12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5233711" y="224679"/>
          <a:ext cx="764845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F &amp; B</a:t>
          </a:r>
          <a:r>
            <a:rPr lang="en-US" sz="1100" b="1" baseline="0"/>
            <a:t> DEPT</a:t>
          </a:r>
          <a:endParaRPr lang="tr-TR" sz="1100" b="1"/>
        </a:p>
      </xdr:txBody>
    </xdr:sp>
    <xdr:clientData/>
  </xdr:twoCellAnchor>
  <xdr:twoCellAnchor>
    <xdr:from>
      <xdr:col>9</xdr:col>
      <xdr:colOff>0</xdr:colOff>
      <xdr:row>1</xdr:row>
      <xdr:rowOff>123266</xdr:rowOff>
    </xdr:from>
    <xdr:to>
      <xdr:col>9</xdr:col>
      <xdr:colOff>770448</xdr:colOff>
      <xdr:row>1</xdr:row>
      <xdr:rowOff>423579</xdr:rowOff>
    </xdr:to>
    <xdr:sp macro="" textlink="">
      <xdr:nvSpPr>
        <xdr:cNvPr id="41" name="Rounded Rectangle 40">
          <a:hlinkClick xmlns:r="http://schemas.openxmlformats.org/officeDocument/2006/relationships" r:id="rId13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6143625" y="247091"/>
          <a:ext cx="770448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SPA DEPT</a:t>
          </a:r>
          <a:endParaRPr lang="tr-TR" sz="1100" b="1"/>
        </a:p>
      </xdr:txBody>
    </xdr:sp>
    <xdr:clientData/>
  </xdr:twoCellAnchor>
  <xdr:twoCellAnchor>
    <xdr:from>
      <xdr:col>9</xdr:col>
      <xdr:colOff>986118</xdr:colOff>
      <xdr:row>1</xdr:row>
      <xdr:rowOff>123264</xdr:rowOff>
    </xdr:from>
    <xdr:to>
      <xdr:col>11</xdr:col>
      <xdr:colOff>467890</xdr:colOff>
      <xdr:row>1</xdr:row>
      <xdr:rowOff>423577</xdr:rowOff>
    </xdr:to>
    <xdr:sp macro="" textlink="">
      <xdr:nvSpPr>
        <xdr:cNvPr id="42" name="Rounded Rectangle 41">
          <a:hlinkClick xmlns:r="http://schemas.openxmlformats.org/officeDocument/2006/relationships" r:id="rId14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7129743" y="247089"/>
          <a:ext cx="777172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OTHER</a:t>
          </a:r>
          <a:r>
            <a:rPr lang="en-US" sz="1100" b="1" baseline="0"/>
            <a:t> DEPT</a:t>
          </a:r>
          <a:endParaRPr lang="tr-TR" sz="1100" b="1"/>
        </a:p>
      </xdr:txBody>
    </xdr:sp>
    <xdr:clientData/>
  </xdr:twoCellAnchor>
  <xdr:twoCellAnchor>
    <xdr:from>
      <xdr:col>20</xdr:col>
      <xdr:colOff>268938</xdr:colOff>
      <xdr:row>1</xdr:row>
      <xdr:rowOff>78442</xdr:rowOff>
    </xdr:from>
    <xdr:to>
      <xdr:col>22</xdr:col>
      <xdr:colOff>35854</xdr:colOff>
      <xdr:row>2</xdr:row>
      <xdr:rowOff>8965</xdr:rowOff>
    </xdr:to>
    <xdr:grpSp>
      <xdr:nvGrpSpPr>
        <xdr:cNvPr id="43" name="Group 42">
          <a:hlinkClick xmlns:r="http://schemas.openxmlformats.org/officeDocument/2006/relationships" r:id="rId19" tooltip="Back to Menu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13760820" y="201707"/>
          <a:ext cx="977152" cy="490817"/>
          <a:chOff x="7332135" y="194734"/>
          <a:chExt cx="1157623" cy="488718"/>
        </a:xfrm>
      </xdr:grpSpPr>
      <xdr:sp macro="" textlink="">
        <xdr:nvSpPr>
          <xdr:cNvPr id="44" name="Rounded Rectangle 43">
            <a:extLst>
              <a:ext uri="{FF2B5EF4-FFF2-40B4-BE49-F238E27FC236}">
                <a16:creationId xmlns=""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332135" y="194734"/>
            <a:ext cx="1157623" cy="488718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pic>
        <xdr:nvPicPr>
          <xdr:cNvPr id="45" name="Picture 44" descr="http://swiss-delicious.com/images/1024/icons/back.png">
            <a:extLst>
              <a:ext uri="{FF2B5EF4-FFF2-40B4-BE49-F238E27FC236}">
                <a16:creationId xmlns="" xmlns:a16="http://schemas.microsoft.com/office/drawing/2014/main" id="{00000000-0008-0000-0300-000006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0" cstate="print">
            <a:duotone>
              <a:prstClr val="black"/>
              <a:schemeClr val="tx2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289" t="21508" r="18116" b="22717"/>
          <a:stretch/>
        </xdr:blipFill>
        <xdr:spPr bwMode="auto">
          <a:xfrm>
            <a:off x="7352444" y="217525"/>
            <a:ext cx="548348" cy="4461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6" name="TextBox 45">
            <a:hlinkClick xmlns:r="http://schemas.openxmlformats.org/officeDocument/2006/relationships" r:id="rId21"/>
            <a:extLst>
              <a:ext uri="{FF2B5EF4-FFF2-40B4-BE49-F238E27FC236}">
                <a16:creationId xmlns=""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7801918" y="238875"/>
            <a:ext cx="671527" cy="4203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tr-TR" sz="1000" b="1" i="1"/>
              <a:t>Back</a:t>
            </a:r>
            <a:r>
              <a:rPr lang="tr-TR" sz="1000" b="1" i="1" baseline="0"/>
              <a:t> to </a:t>
            </a:r>
          </a:p>
          <a:p>
            <a:pPr algn="ctr"/>
            <a:r>
              <a:rPr lang="tr-TR" sz="1000" b="1" i="1" baseline="0"/>
              <a:t>Menu</a:t>
            </a:r>
            <a:endParaRPr lang="tr-TR" sz="1000" b="1" i="1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28</xdr:row>
      <xdr:rowOff>3923</xdr:rowOff>
    </xdr:from>
    <xdr:to>
      <xdr:col>3</xdr:col>
      <xdr:colOff>123825</xdr:colOff>
      <xdr:row>29</xdr:row>
      <xdr:rowOff>0</xdr:rowOff>
    </xdr:to>
    <xdr:sp macro="" textlink="">
      <xdr:nvSpPr>
        <xdr:cNvPr id="2" name="Rectangle 1">
          <a:hlinkClick xmlns:r="http://schemas.openxmlformats.org/officeDocument/2006/relationships" r:id="rId1" tooltip="Terms of Use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609600" y="5423648"/>
          <a:ext cx="1285875" cy="2818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 u="sng"/>
            <a:t>Terms of Use</a:t>
          </a:r>
        </a:p>
      </xdr:txBody>
    </xdr:sp>
    <xdr:clientData/>
  </xdr:twoCellAnchor>
  <xdr:twoCellAnchor>
    <xdr:from>
      <xdr:col>14</xdr:col>
      <xdr:colOff>750794</xdr:colOff>
      <xdr:row>1</xdr:row>
      <xdr:rowOff>125510</xdr:rowOff>
    </xdr:from>
    <xdr:to>
      <xdr:col>15</xdr:col>
      <xdr:colOff>736830</xdr:colOff>
      <xdr:row>1</xdr:row>
      <xdr:rowOff>425823</xdr:rowOff>
    </xdr:to>
    <xdr:sp macro="" textlink="">
      <xdr:nvSpPr>
        <xdr:cNvPr id="3" name="Rounded Rectangle 2">
          <a:hlinkClick xmlns:r="http://schemas.openxmlformats.org/officeDocument/2006/relationships" r:id="rId2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10552019" y="249335"/>
          <a:ext cx="767086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tr-TR" sz="1100" b="1"/>
            <a:t>EXPENSE</a:t>
          </a:r>
        </a:p>
      </xdr:txBody>
    </xdr:sp>
    <xdr:clientData/>
  </xdr:twoCellAnchor>
  <xdr:twoCellAnchor>
    <xdr:from>
      <xdr:col>13</xdr:col>
      <xdr:colOff>638769</xdr:colOff>
      <xdr:row>1</xdr:row>
      <xdr:rowOff>131266</xdr:rowOff>
    </xdr:from>
    <xdr:to>
      <xdr:col>14</xdr:col>
      <xdr:colOff>539056</xdr:colOff>
      <xdr:row>1</xdr:row>
      <xdr:rowOff>448235</xdr:rowOff>
    </xdr:to>
    <xdr:sp macro="" textlink="">
      <xdr:nvSpPr>
        <xdr:cNvPr id="4" name="Rounded Rectangle 3">
          <a:hlinkClick xmlns:r="http://schemas.openxmlformats.org/officeDocument/2006/relationships" r:id="rId3" tooltip="Income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9658944" y="255091"/>
          <a:ext cx="681337" cy="316969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tr-TR" sz="1100" b="1"/>
            <a:t>INCOME</a:t>
          </a:r>
        </a:p>
      </xdr:txBody>
    </xdr:sp>
    <xdr:clientData/>
  </xdr:twoCellAnchor>
  <xdr:twoCellAnchor>
    <xdr:from>
      <xdr:col>2</xdr:col>
      <xdr:colOff>100856</xdr:colOff>
      <xdr:row>9</xdr:row>
      <xdr:rowOff>146795</xdr:rowOff>
    </xdr:from>
    <xdr:to>
      <xdr:col>6</xdr:col>
      <xdr:colOff>974911</xdr:colOff>
      <xdr:row>26</xdr:row>
      <xdr:rowOff>56028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67236</xdr:colOff>
      <xdr:row>7</xdr:row>
      <xdr:rowOff>0</xdr:rowOff>
    </xdr:from>
    <xdr:to>
      <xdr:col>19</xdr:col>
      <xdr:colOff>56029</xdr:colOff>
      <xdr:row>26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44824</xdr:colOff>
      <xdr:row>1</xdr:row>
      <xdr:rowOff>11207</xdr:rowOff>
    </xdr:from>
    <xdr:to>
      <xdr:col>2</xdr:col>
      <xdr:colOff>504265</xdr:colOff>
      <xdr:row>2</xdr:row>
      <xdr:rowOff>22413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24" y="135032"/>
          <a:ext cx="573742" cy="573181"/>
        </a:xfrm>
        <a:prstGeom prst="rect">
          <a:avLst/>
        </a:prstGeom>
      </xdr:spPr>
    </xdr:pic>
    <xdr:clientData/>
  </xdr:twoCellAnchor>
  <xdr:twoCellAnchor editAs="oneCell">
    <xdr:from>
      <xdr:col>16</xdr:col>
      <xdr:colOff>123289</xdr:colOff>
      <xdr:row>1</xdr:row>
      <xdr:rowOff>89648</xdr:rowOff>
    </xdr:from>
    <xdr:to>
      <xdr:col>18</xdr:col>
      <xdr:colOff>681591</xdr:colOff>
      <xdr:row>1</xdr:row>
      <xdr:rowOff>485648</xdr:rowOff>
    </xdr:to>
    <xdr:grpSp>
      <xdr:nvGrpSpPr>
        <xdr:cNvPr id="8" name="Group 7">
          <a:hlinkClick xmlns:r="http://schemas.openxmlformats.org/officeDocument/2006/relationships" r:id="rId7" tooltip="Get Modifiable Version"/>
          <a:extLst>
            <a:ext uri="{FF2B5EF4-FFF2-40B4-BE49-F238E27FC236}">
              <a16:creationId xmlns="" xmlns:a16="http://schemas.microsoft.com/office/drawing/2014/main" id="{9C6C5104-E670-45B0-9548-D35296600167}"/>
            </a:ext>
          </a:extLst>
        </xdr:cNvPr>
        <xdr:cNvGrpSpPr/>
      </xdr:nvGrpSpPr>
      <xdr:grpSpPr>
        <a:xfrm>
          <a:off x="11149877" y="212913"/>
          <a:ext cx="2127126" cy="396000"/>
          <a:chOff x="4160520" y="365760"/>
          <a:chExt cx="2167467" cy="396000"/>
        </a:xfrm>
      </xdr:grpSpPr>
      <xdr:sp macro="" textlink="">
        <xdr:nvSpPr>
          <xdr:cNvPr id="9" name="Rectangle: Rounded Corners 15">
            <a:hlinkClick xmlns:r="http://schemas.openxmlformats.org/officeDocument/2006/relationships" r:id="rId7"/>
            <a:extLst>
              <a:ext uri="{FF2B5EF4-FFF2-40B4-BE49-F238E27FC236}">
                <a16:creationId xmlns="" xmlns:a16="http://schemas.microsoft.com/office/drawing/2014/main" id="{E463078E-93F2-48F6-B07F-8011B271FEF3}"/>
              </a:ext>
            </a:extLst>
          </xdr:cNvPr>
          <xdr:cNvSpPr/>
        </xdr:nvSpPr>
        <xdr:spPr>
          <a:xfrm>
            <a:off x="4160520" y="365760"/>
            <a:ext cx="2167467" cy="396000"/>
          </a:xfrm>
          <a:prstGeom prst="roundRect">
            <a:avLst/>
          </a:prstGeom>
          <a:solidFill>
            <a:srgbClr val="ED7D31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lIns="396000" tIns="0" rIns="36000" bIns="0" rtlCol="0" anchor="ctr">
            <a:noAutofit/>
          </a:bodyPr>
          <a:lstStyle/>
          <a:p>
            <a:pPr algn="ctr"/>
            <a:r>
              <a:rPr lang="tr-TR" sz="1000" b="0">
                <a:solidFill>
                  <a:srgbClr val="FDFDFD"/>
                </a:solidFill>
                <a:effectLst>
                  <a:outerShdw blurRad="50800" dist="50800" dir="18900000" algn="bl" rotWithShape="0">
                    <a:prstClr val="black">
                      <a:alpha val="50000"/>
                    </a:prstClr>
                  </a:outerShdw>
                </a:effectLst>
                <a:latin typeface="Eras Medium ITC" panose="020B0602030504020804" pitchFamily="34" charset="0"/>
              </a:rPr>
              <a:t>GET MODIFIABLE VERSION</a:t>
            </a:r>
          </a:p>
          <a:p>
            <a:pPr algn="ctr"/>
            <a:r>
              <a:rPr lang="tr-TR" sz="1000" b="0">
                <a:solidFill>
                  <a:srgbClr val="FDFDFD"/>
                </a:solidFill>
                <a:effectLst>
                  <a:outerShdw blurRad="50800" dist="50800" dir="18900000" algn="bl" rotWithShape="0">
                    <a:prstClr val="black">
                      <a:alpha val="50000"/>
                    </a:prstClr>
                  </a:outerShdw>
                </a:effectLst>
                <a:latin typeface="Eras Medium ITC" panose="020B0602030504020804" pitchFamily="34" charset="0"/>
              </a:rPr>
              <a:t>WITH PASSWORD</a:t>
            </a:r>
          </a:p>
        </xdr:txBody>
      </xdr:sp>
      <xdr:pic>
        <xdr:nvPicPr>
          <xdr:cNvPr id="10" name="Picture 9">
            <a:hlinkClick xmlns:r="http://schemas.openxmlformats.org/officeDocument/2006/relationships" r:id="rId8" tooltip="Get Modifiable Version"/>
            <a:extLst>
              <a:ext uri="{FF2B5EF4-FFF2-40B4-BE49-F238E27FC236}">
                <a16:creationId xmlns="" xmlns:a16="http://schemas.microsoft.com/office/drawing/2014/main" id="{DC38EA9C-A6EF-4194-9849-2DF38E0051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28254" y="391160"/>
            <a:ext cx="313266" cy="310726"/>
          </a:xfrm>
          <a:prstGeom prst="rect">
            <a:avLst/>
          </a:prstGeom>
          <a:effectLst>
            <a:outerShdw blurRad="12700" dist="25400" dir="8100000" algn="tr" rotWithShape="0">
              <a:prstClr val="black">
                <a:alpha val="40000"/>
              </a:prstClr>
            </a:outerShdw>
          </a:effectLst>
        </xdr:spPr>
      </xdr:pic>
    </xdr:grpSp>
    <xdr:clientData fPrintsWithSheet="0"/>
  </xdr:twoCellAnchor>
  <xdr:twoCellAnchor>
    <xdr:from>
      <xdr:col>11</xdr:col>
      <xdr:colOff>683593</xdr:colOff>
      <xdr:row>1</xdr:row>
      <xdr:rowOff>123266</xdr:rowOff>
    </xdr:from>
    <xdr:to>
      <xdr:col>13</xdr:col>
      <xdr:colOff>376006</xdr:colOff>
      <xdr:row>1</xdr:row>
      <xdr:rowOff>445059</xdr:rowOff>
    </xdr:to>
    <xdr:sp macro="" textlink="">
      <xdr:nvSpPr>
        <xdr:cNvPr id="11" name="Rounded Rectangle 10">
          <a:hlinkClick xmlns:r="http://schemas.openxmlformats.org/officeDocument/2006/relationships" r:id="rId10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8122618" y="247091"/>
          <a:ext cx="1273563" cy="32179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OVER</a:t>
          </a:r>
          <a:r>
            <a:rPr lang="en-US" sz="1100" b="1" baseline="0"/>
            <a:t> HEAD EXPENSE</a:t>
          </a:r>
          <a:endParaRPr lang="tr-TR" sz="1100" b="1"/>
        </a:p>
      </xdr:txBody>
    </xdr:sp>
    <xdr:clientData/>
  </xdr:twoCellAnchor>
  <xdr:twoCellAnchor>
    <xdr:from>
      <xdr:col>5</xdr:col>
      <xdr:colOff>459435</xdr:colOff>
      <xdr:row>1</xdr:row>
      <xdr:rowOff>112060</xdr:rowOff>
    </xdr:from>
    <xdr:to>
      <xdr:col>6</xdr:col>
      <xdr:colOff>176530</xdr:colOff>
      <xdr:row>1</xdr:row>
      <xdr:rowOff>412373</xdr:rowOff>
    </xdr:to>
    <xdr:sp macro="" textlink="">
      <xdr:nvSpPr>
        <xdr:cNvPr id="12" name="Rounded Rectangle 11">
          <a:hlinkClick xmlns:r="http://schemas.openxmlformats.org/officeDocument/2006/relationships" r:id="rId11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4298010" y="235885"/>
          <a:ext cx="764845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ROOM DEPT</a:t>
          </a:r>
          <a:endParaRPr lang="tr-TR" sz="1100" b="1"/>
        </a:p>
      </xdr:txBody>
    </xdr:sp>
    <xdr:clientData/>
  </xdr:twoCellAnchor>
  <xdr:twoCellAnchor>
    <xdr:from>
      <xdr:col>6</xdr:col>
      <xdr:colOff>347386</xdr:colOff>
      <xdr:row>1</xdr:row>
      <xdr:rowOff>100854</xdr:rowOff>
    </xdr:from>
    <xdr:to>
      <xdr:col>7</xdr:col>
      <xdr:colOff>64481</xdr:colOff>
      <xdr:row>1</xdr:row>
      <xdr:rowOff>401167</xdr:rowOff>
    </xdr:to>
    <xdr:sp macro="" textlink="">
      <xdr:nvSpPr>
        <xdr:cNvPr id="13" name="Rounded Rectangle 12">
          <a:hlinkClick xmlns:r="http://schemas.openxmlformats.org/officeDocument/2006/relationships" r:id="rId12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5233711" y="224679"/>
          <a:ext cx="764845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F &amp; B</a:t>
          </a:r>
          <a:r>
            <a:rPr lang="en-US" sz="1100" b="1" baseline="0"/>
            <a:t> DEPT</a:t>
          </a:r>
          <a:endParaRPr lang="tr-TR" sz="1100" b="1"/>
        </a:p>
      </xdr:txBody>
    </xdr:sp>
    <xdr:clientData/>
  </xdr:twoCellAnchor>
  <xdr:twoCellAnchor>
    <xdr:from>
      <xdr:col>9</xdr:col>
      <xdr:colOff>0</xdr:colOff>
      <xdr:row>1</xdr:row>
      <xdr:rowOff>123266</xdr:rowOff>
    </xdr:from>
    <xdr:to>
      <xdr:col>9</xdr:col>
      <xdr:colOff>770448</xdr:colOff>
      <xdr:row>1</xdr:row>
      <xdr:rowOff>423579</xdr:rowOff>
    </xdr:to>
    <xdr:sp macro="" textlink="">
      <xdr:nvSpPr>
        <xdr:cNvPr id="14" name="Rounded Rectangle 13">
          <a:hlinkClick xmlns:r="http://schemas.openxmlformats.org/officeDocument/2006/relationships" r:id="rId13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6143625" y="247091"/>
          <a:ext cx="770448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SPA DEPT</a:t>
          </a:r>
          <a:endParaRPr lang="tr-TR" sz="1100" b="1"/>
        </a:p>
      </xdr:txBody>
    </xdr:sp>
    <xdr:clientData/>
  </xdr:twoCellAnchor>
  <xdr:twoCellAnchor>
    <xdr:from>
      <xdr:col>9</xdr:col>
      <xdr:colOff>986119</xdr:colOff>
      <xdr:row>1</xdr:row>
      <xdr:rowOff>123264</xdr:rowOff>
    </xdr:from>
    <xdr:to>
      <xdr:col>11</xdr:col>
      <xdr:colOff>467890</xdr:colOff>
      <xdr:row>1</xdr:row>
      <xdr:rowOff>423577</xdr:rowOff>
    </xdr:to>
    <xdr:sp macro="" textlink="">
      <xdr:nvSpPr>
        <xdr:cNvPr id="15" name="Rounded Rectangle 14">
          <a:hlinkClick xmlns:r="http://schemas.openxmlformats.org/officeDocument/2006/relationships" r:id="rId14" tooltip="Expense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7129744" y="247089"/>
          <a:ext cx="777171" cy="300313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/>
            <a:t>OTHER</a:t>
          </a:r>
          <a:r>
            <a:rPr lang="en-US" sz="1100" b="1" baseline="0"/>
            <a:t> DEPT</a:t>
          </a:r>
          <a:endParaRPr lang="tr-TR" sz="1100" b="1"/>
        </a:p>
      </xdr:txBody>
    </xdr:sp>
    <xdr:clientData/>
  </xdr:twoCellAnchor>
  <xdr:twoCellAnchor>
    <xdr:from>
      <xdr:col>20</xdr:col>
      <xdr:colOff>268938</xdr:colOff>
      <xdr:row>1</xdr:row>
      <xdr:rowOff>67236</xdr:rowOff>
    </xdr:from>
    <xdr:to>
      <xdr:col>22</xdr:col>
      <xdr:colOff>35854</xdr:colOff>
      <xdr:row>1</xdr:row>
      <xdr:rowOff>558053</xdr:rowOff>
    </xdr:to>
    <xdr:grpSp>
      <xdr:nvGrpSpPr>
        <xdr:cNvPr id="16" name="Group 15">
          <a:hlinkClick xmlns:r="http://schemas.openxmlformats.org/officeDocument/2006/relationships" r:id="rId15" tooltip="Back to Menu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13760820" y="190501"/>
          <a:ext cx="977152" cy="490817"/>
          <a:chOff x="7332135" y="194734"/>
          <a:chExt cx="1157623" cy="488718"/>
        </a:xfrm>
      </xdr:grpSpPr>
      <xdr:sp macro="" textlink="">
        <xdr:nvSpPr>
          <xdr:cNvPr id="17" name="Rounded Rectangle 16">
            <a:extLst>
              <a:ext uri="{FF2B5EF4-FFF2-40B4-BE49-F238E27FC236}">
                <a16:creationId xmlns=""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332135" y="194734"/>
            <a:ext cx="1157623" cy="488718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pic>
        <xdr:nvPicPr>
          <xdr:cNvPr id="18" name="Picture 17" descr="http://swiss-delicious.com/images/1024/icons/back.png">
            <a:extLst>
              <a:ext uri="{FF2B5EF4-FFF2-40B4-BE49-F238E27FC236}">
                <a16:creationId xmlns="" xmlns:a16="http://schemas.microsoft.com/office/drawing/2014/main" id="{00000000-0008-0000-0300-000006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6" cstate="print">
            <a:duotone>
              <a:prstClr val="black"/>
              <a:schemeClr val="tx2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289" t="21508" r="18116" b="22717"/>
          <a:stretch/>
        </xdr:blipFill>
        <xdr:spPr bwMode="auto">
          <a:xfrm>
            <a:off x="7352444" y="217525"/>
            <a:ext cx="548348" cy="4461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TextBox 18">
            <a:hlinkClick xmlns:r="http://schemas.openxmlformats.org/officeDocument/2006/relationships" r:id="rId17"/>
            <a:extLst>
              <a:ext uri="{FF2B5EF4-FFF2-40B4-BE49-F238E27FC236}">
                <a16:creationId xmlns=""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7801918" y="238875"/>
            <a:ext cx="671527" cy="4203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tr-TR" sz="1000" b="1" i="1"/>
              <a:t>Back</a:t>
            </a:r>
            <a:r>
              <a:rPr lang="tr-TR" sz="1000" b="1" i="1" baseline="0"/>
              <a:t> to </a:t>
            </a:r>
          </a:p>
          <a:p>
            <a:pPr algn="ctr"/>
            <a:r>
              <a:rPr lang="tr-TR" sz="1000" b="1" i="1" baseline="0"/>
              <a:t>Menu</a:t>
            </a:r>
            <a:endParaRPr lang="tr-TR" sz="1000" b="1" i="1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37</xdr:row>
      <xdr:rowOff>3923</xdr:rowOff>
    </xdr:from>
    <xdr:to>
      <xdr:col>4</xdr:col>
      <xdr:colOff>123825</xdr:colOff>
      <xdr:row>38</xdr:row>
      <xdr:rowOff>0</xdr:rowOff>
    </xdr:to>
    <xdr:sp macro="" textlink="">
      <xdr:nvSpPr>
        <xdr:cNvPr id="4" name="Rectangle 3">
          <a:hlinkClick xmlns:r="http://schemas.openxmlformats.org/officeDocument/2006/relationships" r:id="rId1" tooltip="Terms of Use"/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>
        <a:xfrm>
          <a:off x="609600" y="8709773"/>
          <a:ext cx="1390650" cy="2818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 u="sng"/>
            <a:t>Terms of Use</a:t>
          </a:r>
        </a:p>
      </xdr:txBody>
    </xdr:sp>
    <xdr:clientData/>
  </xdr:twoCellAnchor>
  <xdr:twoCellAnchor>
    <xdr:from>
      <xdr:col>21</xdr:col>
      <xdr:colOff>340657</xdr:colOff>
      <xdr:row>0</xdr:row>
      <xdr:rowOff>116542</xdr:rowOff>
    </xdr:from>
    <xdr:to>
      <xdr:col>23</xdr:col>
      <xdr:colOff>107574</xdr:colOff>
      <xdr:row>1</xdr:row>
      <xdr:rowOff>484094</xdr:rowOff>
    </xdr:to>
    <xdr:grpSp>
      <xdr:nvGrpSpPr>
        <xdr:cNvPr id="5" name="Group 4">
          <a:hlinkClick xmlns:r="http://schemas.openxmlformats.org/officeDocument/2006/relationships" r:id="rId2" tooltip="Back to Menu"/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7425275" y="116542"/>
          <a:ext cx="977152" cy="490817"/>
          <a:chOff x="7332135" y="194734"/>
          <a:chExt cx="1157623" cy="488718"/>
        </a:xfrm>
      </xdr:grpSpPr>
      <xdr:sp macro="" textlink="">
        <xdr:nvSpPr>
          <xdr:cNvPr id="6" name="Rounded Rectangle 5">
            <a:extLst>
              <a:ext uri="{FF2B5EF4-FFF2-40B4-BE49-F238E27FC236}">
                <a16:creationId xmlns=""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7332135" y="194734"/>
            <a:ext cx="1157623" cy="488718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pic>
        <xdr:nvPicPr>
          <xdr:cNvPr id="7" name="Picture 6" descr="http://swiss-delicious.com/images/1024/icons/back.png">
            <a:extLst>
              <a:ext uri="{FF2B5EF4-FFF2-40B4-BE49-F238E27FC236}">
                <a16:creationId xmlns="" xmlns:a16="http://schemas.microsoft.com/office/drawing/2014/main" id="{00000000-0008-0000-0200-000007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duotone>
              <a:prstClr val="black"/>
              <a:schemeClr val="tx2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289" t="21508" r="18116" b="22717"/>
          <a:stretch/>
        </xdr:blipFill>
        <xdr:spPr bwMode="auto">
          <a:xfrm>
            <a:off x="7352444" y="217525"/>
            <a:ext cx="548348" cy="4461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TextBox 7">
            <a:hlinkClick xmlns:r="http://schemas.openxmlformats.org/officeDocument/2006/relationships" r:id="rId4"/>
            <a:extLst>
              <a:ext uri="{FF2B5EF4-FFF2-40B4-BE49-F238E27FC236}">
                <a16:creationId xmlns=""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7801918" y="238875"/>
            <a:ext cx="671527" cy="4203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tr-TR" sz="1000" b="1" i="1"/>
              <a:t>Back</a:t>
            </a:r>
            <a:r>
              <a:rPr lang="tr-TR" sz="1000" b="1" i="1" baseline="0"/>
              <a:t> to </a:t>
            </a:r>
          </a:p>
          <a:p>
            <a:pPr algn="ctr"/>
            <a:r>
              <a:rPr lang="tr-TR" sz="1000" b="1" i="1" baseline="0"/>
              <a:t>Menu</a:t>
            </a:r>
            <a:endParaRPr lang="tr-TR" sz="1000" b="1" i="1"/>
          </a:p>
        </xdr:txBody>
      </xdr:sp>
    </xdr:grpSp>
    <xdr:clientData/>
  </xdr:twoCellAnchor>
  <xdr:twoCellAnchor editAs="oneCell">
    <xdr:from>
      <xdr:col>21</xdr:col>
      <xdr:colOff>410636</xdr:colOff>
      <xdr:row>12</xdr:row>
      <xdr:rowOff>192741</xdr:rowOff>
    </xdr:from>
    <xdr:to>
      <xdr:col>24</xdr:col>
      <xdr:colOff>87907</xdr:colOff>
      <xdr:row>16</xdr:row>
      <xdr:rowOff>158226</xdr:rowOff>
    </xdr:to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0137342" y="2765612"/>
          <a:ext cx="1559859" cy="690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r-TR" sz="1000" b="0">
              <a:solidFill>
                <a:srgbClr val="FF0000"/>
              </a:solidFill>
            </a:rPr>
            <a:t>Enter your income items for the</a:t>
          </a:r>
          <a:r>
            <a:rPr lang="tr-TR" sz="1000" b="0" baseline="0">
              <a:solidFill>
                <a:srgbClr val="FF0000"/>
              </a:solidFill>
            </a:rPr>
            <a:t> related month</a:t>
          </a:r>
        </a:p>
      </xdr:txBody>
    </xdr:sp>
    <xdr:clientData fPrintsWithSheet="0"/>
  </xdr:twoCellAnchor>
  <xdr:twoCellAnchor editAs="oneCell">
    <xdr:from>
      <xdr:col>20</xdr:col>
      <xdr:colOff>98612</xdr:colOff>
      <xdr:row>11</xdr:row>
      <xdr:rowOff>188259</xdr:rowOff>
    </xdr:from>
    <xdr:to>
      <xdr:col>21</xdr:col>
      <xdr:colOff>448236</xdr:colOff>
      <xdr:row>14</xdr:row>
      <xdr:rowOff>82026</xdr:rowOff>
    </xdr:to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 txBox="1"/>
      </xdr:nvSpPr>
      <xdr:spPr>
        <a:xfrm rot="15300000">
          <a:off x="9722225" y="2514599"/>
          <a:ext cx="439270" cy="466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tr-TR" sz="2000" b="1">
              <a:solidFill>
                <a:srgbClr val="FF0000"/>
              </a:solidFill>
            </a:rPr>
            <a:t>↗</a:t>
          </a:r>
          <a:endParaRPr lang="tr-TR" sz="2000" b="1" baseline="0">
            <a:solidFill>
              <a:srgbClr val="FF0000"/>
            </a:solidFill>
          </a:endParaRPr>
        </a:p>
      </xdr:txBody>
    </xdr:sp>
    <xdr:clientData fPrintsWithSheet="0"/>
  </xdr:twoCellAnchor>
  <xdr:twoCellAnchor editAs="oneCell">
    <xdr:from>
      <xdr:col>23</xdr:col>
      <xdr:colOff>381942</xdr:colOff>
      <xdr:row>3</xdr:row>
      <xdr:rowOff>30173</xdr:rowOff>
    </xdr:from>
    <xdr:to>
      <xdr:col>25</xdr:col>
      <xdr:colOff>265402</xdr:colOff>
      <xdr:row>6</xdr:row>
      <xdr:rowOff>142231</xdr:rowOff>
    </xdr:to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1363707" y="801138"/>
          <a:ext cx="1138518" cy="838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r-TR" sz="1000" b="0" baseline="0">
              <a:solidFill>
                <a:srgbClr val="FF0000"/>
              </a:solidFill>
            </a:rPr>
            <a:t>Click to go to the dashboard</a:t>
          </a:r>
        </a:p>
      </xdr:txBody>
    </xdr:sp>
    <xdr:clientData fPrintsWithSheet="0"/>
  </xdr:twoCellAnchor>
  <xdr:twoCellAnchor editAs="oneCell">
    <xdr:from>
      <xdr:col>23</xdr:col>
      <xdr:colOff>170329</xdr:colOff>
      <xdr:row>2</xdr:row>
      <xdr:rowOff>1</xdr:rowOff>
    </xdr:from>
    <xdr:to>
      <xdr:col>23</xdr:col>
      <xdr:colOff>485979</xdr:colOff>
      <xdr:row>3</xdr:row>
      <xdr:rowOff>233208</xdr:rowOff>
    </xdr:to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 txBox="1"/>
      </xdr:nvSpPr>
      <xdr:spPr>
        <a:xfrm rot="16200000">
          <a:off x="11152974" y="689403"/>
          <a:ext cx="313890" cy="315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tr-TR" sz="2000" b="1">
              <a:solidFill>
                <a:srgbClr val="FF0000"/>
              </a:solidFill>
            </a:rPr>
            <a:t>↗</a:t>
          </a:r>
          <a:endParaRPr lang="tr-TR" sz="2000" b="1" baseline="0">
            <a:solidFill>
              <a:srgbClr val="FF0000"/>
            </a:solidFill>
          </a:endParaRPr>
        </a:p>
      </xdr:txBody>
    </xdr:sp>
    <xdr:clientData fPrintsWithSheet="0"/>
  </xdr:twoCellAnchor>
  <xdr:twoCellAnchor editAs="oneCell">
    <xdr:from>
      <xdr:col>1</xdr:col>
      <xdr:colOff>33617</xdr:colOff>
      <xdr:row>1</xdr:row>
      <xdr:rowOff>11205</xdr:rowOff>
    </xdr:from>
    <xdr:to>
      <xdr:col>2</xdr:col>
      <xdr:colOff>493059</xdr:colOff>
      <xdr:row>2</xdr:row>
      <xdr:rowOff>22411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735" y="134470"/>
          <a:ext cx="571500" cy="5715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40</xdr:row>
      <xdr:rowOff>0</xdr:rowOff>
    </xdr:from>
    <xdr:to>
      <xdr:col>3</xdr:col>
      <xdr:colOff>181534</xdr:colOff>
      <xdr:row>42</xdr:row>
      <xdr:rowOff>109817</xdr:rowOff>
    </xdr:to>
    <xdr:grpSp>
      <xdr:nvGrpSpPr>
        <xdr:cNvPr id="16" name="Group 15">
          <a:hlinkClick xmlns:r="http://schemas.openxmlformats.org/officeDocument/2006/relationships" r:id="rId2" tooltip="Back to Menu"/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717176" y="8045824"/>
          <a:ext cx="977152" cy="490817"/>
          <a:chOff x="7332135" y="194734"/>
          <a:chExt cx="1157623" cy="488718"/>
        </a:xfrm>
      </xdr:grpSpPr>
      <xdr:sp macro="" textlink="">
        <xdr:nvSpPr>
          <xdr:cNvPr id="17" name="Rounded Rectangle 16">
            <a:extLst>
              <a:ext uri="{FF2B5EF4-FFF2-40B4-BE49-F238E27FC236}">
                <a16:creationId xmlns=""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7332135" y="194734"/>
            <a:ext cx="1157623" cy="488718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pic>
        <xdr:nvPicPr>
          <xdr:cNvPr id="18" name="Picture 17" descr="http://swiss-delicious.com/images/1024/icons/back.png">
            <a:extLst>
              <a:ext uri="{FF2B5EF4-FFF2-40B4-BE49-F238E27FC236}">
                <a16:creationId xmlns="" xmlns:a16="http://schemas.microsoft.com/office/drawing/2014/main" id="{00000000-0008-0000-0200-000007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duotone>
              <a:prstClr val="black"/>
              <a:schemeClr val="tx2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289" t="21508" r="18116" b="22717"/>
          <a:stretch/>
        </xdr:blipFill>
        <xdr:spPr bwMode="auto">
          <a:xfrm>
            <a:off x="7352444" y="217525"/>
            <a:ext cx="548348" cy="4461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TextBox 18">
            <a:hlinkClick xmlns:r="http://schemas.openxmlformats.org/officeDocument/2006/relationships" r:id="rId4"/>
            <a:extLst>
              <a:ext uri="{FF2B5EF4-FFF2-40B4-BE49-F238E27FC236}">
                <a16:creationId xmlns=""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7801918" y="238875"/>
            <a:ext cx="671527" cy="4203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tr-TR" sz="1000" b="1" i="1"/>
              <a:t>Back</a:t>
            </a:r>
            <a:r>
              <a:rPr lang="tr-TR" sz="1000" b="1" i="1" baseline="0"/>
              <a:t> to </a:t>
            </a:r>
          </a:p>
          <a:p>
            <a:pPr algn="ctr"/>
            <a:r>
              <a:rPr lang="tr-TR" sz="1000" b="1" i="1" baseline="0"/>
              <a:t>Menu</a:t>
            </a:r>
            <a:endParaRPr lang="tr-TR" sz="1000" b="1" i="1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un%20Paradise%20Hotels%20Management-IND\Hotel%20Finance%20&amp;%20Accounting\Hotel%20Dashbo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I%20NUSA%20INDO%20PERKASA/DATA%20KEUANGAN/Awarta%20Budget%20Plan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PSW_Sheet"/>
      <sheetName val="Data"/>
      <sheetName val="Readme"/>
      <sheetName val="Calculations"/>
    </sheetNames>
    <sheetDataSet>
      <sheetData sheetId="0"/>
      <sheetData sheetId="1"/>
      <sheetData sheetId="2">
        <row r="3">
          <cell r="B3">
            <v>44197</v>
          </cell>
          <cell r="C3">
            <v>1</v>
          </cell>
          <cell r="D3">
            <v>5</v>
          </cell>
          <cell r="E3">
            <v>57</v>
          </cell>
          <cell r="F3">
            <v>71</v>
          </cell>
          <cell r="G3">
            <v>57</v>
          </cell>
          <cell r="H3">
            <v>0</v>
          </cell>
          <cell r="I3">
            <v>57</v>
          </cell>
          <cell r="J3">
            <v>9690</v>
          </cell>
          <cell r="K3">
            <v>0</v>
          </cell>
          <cell r="L3">
            <v>0</v>
          </cell>
          <cell r="M3">
            <v>9690</v>
          </cell>
          <cell r="N3">
            <v>170</v>
          </cell>
          <cell r="O3">
            <v>170</v>
          </cell>
          <cell r="P3">
            <v>136.47887323943664</v>
          </cell>
          <cell r="Q3">
            <v>0.80281690140845074</v>
          </cell>
          <cell r="R3">
            <v>2787.3</v>
          </cell>
          <cell r="S3">
            <v>92.91</v>
          </cell>
          <cell r="T3">
            <v>3809.31</v>
          </cell>
        </row>
        <row r="4">
          <cell r="B4">
            <v>44198</v>
          </cell>
          <cell r="C4">
            <v>1</v>
          </cell>
          <cell r="D4">
            <v>6</v>
          </cell>
          <cell r="E4">
            <v>62</v>
          </cell>
          <cell r="F4">
            <v>71</v>
          </cell>
          <cell r="G4">
            <v>34</v>
          </cell>
          <cell r="H4">
            <v>0</v>
          </cell>
          <cell r="I4">
            <v>34</v>
          </cell>
          <cell r="J4">
            <v>14384</v>
          </cell>
          <cell r="K4">
            <v>0</v>
          </cell>
          <cell r="L4">
            <v>0</v>
          </cell>
          <cell r="M4">
            <v>14384</v>
          </cell>
          <cell r="N4">
            <v>423.05882352941177</v>
          </cell>
          <cell r="O4">
            <v>232</v>
          </cell>
          <cell r="P4">
            <v>202.59154929577463</v>
          </cell>
          <cell r="Q4">
            <v>0.87323943661971826</v>
          </cell>
          <cell r="R4">
            <v>4424.32</v>
          </cell>
          <cell r="S4">
            <v>138.26</v>
          </cell>
          <cell r="T4">
            <v>9401.68</v>
          </cell>
        </row>
        <row r="5">
          <cell r="B5">
            <v>44199</v>
          </cell>
          <cell r="C5">
            <v>1</v>
          </cell>
          <cell r="D5">
            <v>7</v>
          </cell>
          <cell r="E5">
            <v>66</v>
          </cell>
          <cell r="F5">
            <v>71</v>
          </cell>
          <cell r="G5">
            <v>66</v>
          </cell>
          <cell r="H5">
            <v>0</v>
          </cell>
          <cell r="I5">
            <v>66</v>
          </cell>
          <cell r="J5">
            <v>13926</v>
          </cell>
          <cell r="K5">
            <v>0</v>
          </cell>
          <cell r="L5">
            <v>15</v>
          </cell>
          <cell r="M5">
            <v>13941</v>
          </cell>
          <cell r="N5">
            <v>211.22727272727272</v>
          </cell>
          <cell r="O5">
            <v>211.22727272727272</v>
          </cell>
          <cell r="P5">
            <v>196.35211267605632</v>
          </cell>
          <cell r="Q5">
            <v>0.92957746478873238</v>
          </cell>
          <cell r="R5">
            <v>5940</v>
          </cell>
          <cell r="S5">
            <v>396</v>
          </cell>
          <cell r="T5">
            <v>7392</v>
          </cell>
        </row>
        <row r="6">
          <cell r="B6">
            <v>44200</v>
          </cell>
          <cell r="C6">
            <v>1</v>
          </cell>
          <cell r="D6">
            <v>1</v>
          </cell>
          <cell r="E6">
            <v>51</v>
          </cell>
          <cell r="F6">
            <v>71</v>
          </cell>
          <cell r="G6">
            <v>65</v>
          </cell>
          <cell r="H6">
            <v>0</v>
          </cell>
          <cell r="I6">
            <v>65</v>
          </cell>
          <cell r="J6">
            <v>7650</v>
          </cell>
          <cell r="K6">
            <v>0</v>
          </cell>
          <cell r="L6">
            <v>5</v>
          </cell>
          <cell r="M6">
            <v>7655</v>
          </cell>
          <cell r="N6">
            <v>117.76923076923077</v>
          </cell>
          <cell r="O6">
            <v>150.09803921568627</v>
          </cell>
          <cell r="P6">
            <v>107.8169014084507</v>
          </cell>
          <cell r="Q6">
            <v>0.71830985915492962</v>
          </cell>
          <cell r="R6">
            <v>3547.56</v>
          </cell>
          <cell r="S6">
            <v>191.76</v>
          </cell>
          <cell r="T6">
            <v>5465.16</v>
          </cell>
        </row>
        <row r="7">
          <cell r="B7">
            <v>44201</v>
          </cell>
          <cell r="C7">
            <v>1</v>
          </cell>
          <cell r="D7">
            <v>2</v>
          </cell>
          <cell r="E7">
            <v>50</v>
          </cell>
          <cell r="F7">
            <v>71</v>
          </cell>
          <cell r="G7">
            <v>62</v>
          </cell>
          <cell r="H7">
            <v>0</v>
          </cell>
          <cell r="I7">
            <v>62</v>
          </cell>
          <cell r="J7">
            <v>8700</v>
          </cell>
          <cell r="K7">
            <v>0</v>
          </cell>
          <cell r="L7">
            <v>0</v>
          </cell>
          <cell r="M7">
            <v>8700</v>
          </cell>
          <cell r="N7">
            <v>140.32258064516128</v>
          </cell>
          <cell r="O7">
            <v>174</v>
          </cell>
          <cell r="P7">
            <v>122.53521126760563</v>
          </cell>
          <cell r="Q7">
            <v>0.70422535211267601</v>
          </cell>
          <cell r="R7">
            <v>3014</v>
          </cell>
          <cell r="S7">
            <v>205.5</v>
          </cell>
          <cell r="T7">
            <v>4178.5</v>
          </cell>
        </row>
        <row r="8">
          <cell r="B8">
            <v>44202</v>
          </cell>
          <cell r="C8">
            <v>1</v>
          </cell>
          <cell r="D8">
            <v>3</v>
          </cell>
          <cell r="E8">
            <v>35</v>
          </cell>
          <cell r="F8">
            <v>69</v>
          </cell>
          <cell r="G8">
            <v>45</v>
          </cell>
          <cell r="H8">
            <v>0</v>
          </cell>
          <cell r="I8">
            <v>45</v>
          </cell>
          <cell r="J8">
            <v>3990</v>
          </cell>
          <cell r="K8">
            <v>0</v>
          </cell>
          <cell r="L8">
            <v>0</v>
          </cell>
          <cell r="M8">
            <v>3990</v>
          </cell>
          <cell r="N8">
            <v>88.666666666666671</v>
          </cell>
          <cell r="O8">
            <v>114</v>
          </cell>
          <cell r="P8">
            <v>57.826086956521742</v>
          </cell>
          <cell r="Q8">
            <v>0.50724637681159424</v>
          </cell>
          <cell r="R8">
            <v>1984.5</v>
          </cell>
          <cell r="S8">
            <v>132.30000000000001</v>
          </cell>
          <cell r="T8">
            <v>2910.6</v>
          </cell>
        </row>
        <row r="9">
          <cell r="B9">
            <v>44203</v>
          </cell>
          <cell r="C9">
            <v>1</v>
          </cell>
          <cell r="D9">
            <v>4</v>
          </cell>
          <cell r="E9">
            <v>42</v>
          </cell>
          <cell r="F9">
            <v>71</v>
          </cell>
          <cell r="G9">
            <v>69</v>
          </cell>
          <cell r="H9">
            <v>0</v>
          </cell>
          <cell r="I9">
            <v>69</v>
          </cell>
          <cell r="J9">
            <v>6132</v>
          </cell>
          <cell r="K9">
            <v>0</v>
          </cell>
          <cell r="L9">
            <v>0</v>
          </cell>
          <cell r="M9">
            <v>6132</v>
          </cell>
          <cell r="N9">
            <v>88.869565217391298</v>
          </cell>
          <cell r="O9">
            <v>146</v>
          </cell>
          <cell r="P9">
            <v>86.366197183098592</v>
          </cell>
          <cell r="Q9">
            <v>0.59154929577464788</v>
          </cell>
          <cell r="R9">
            <v>3675</v>
          </cell>
          <cell r="S9">
            <v>147</v>
          </cell>
          <cell r="T9">
            <v>5733</v>
          </cell>
        </row>
        <row r="10">
          <cell r="B10">
            <v>44204</v>
          </cell>
          <cell r="C10">
            <v>1</v>
          </cell>
          <cell r="D10">
            <v>5</v>
          </cell>
          <cell r="E10">
            <v>48</v>
          </cell>
          <cell r="F10">
            <v>71</v>
          </cell>
          <cell r="G10">
            <v>69</v>
          </cell>
          <cell r="H10">
            <v>0</v>
          </cell>
          <cell r="I10">
            <v>69</v>
          </cell>
          <cell r="J10">
            <v>5904</v>
          </cell>
          <cell r="K10">
            <v>0</v>
          </cell>
          <cell r="L10">
            <v>0</v>
          </cell>
          <cell r="M10">
            <v>5904</v>
          </cell>
          <cell r="N10">
            <v>85.565217391304344</v>
          </cell>
          <cell r="O10">
            <v>123</v>
          </cell>
          <cell r="P10">
            <v>83.154929577464785</v>
          </cell>
          <cell r="Q10">
            <v>0.676056338028169</v>
          </cell>
          <cell r="R10">
            <v>2425.92</v>
          </cell>
          <cell r="S10">
            <v>191.52</v>
          </cell>
          <cell r="T10">
            <v>3894.24</v>
          </cell>
        </row>
        <row r="11">
          <cell r="B11">
            <v>44205</v>
          </cell>
          <cell r="C11">
            <v>1</v>
          </cell>
          <cell r="D11">
            <v>6</v>
          </cell>
          <cell r="E11">
            <v>56</v>
          </cell>
          <cell r="F11">
            <v>71</v>
          </cell>
          <cell r="G11">
            <v>34</v>
          </cell>
          <cell r="H11">
            <v>0</v>
          </cell>
          <cell r="I11">
            <v>34</v>
          </cell>
          <cell r="J11">
            <v>13720</v>
          </cell>
          <cell r="K11">
            <v>0</v>
          </cell>
          <cell r="L11">
            <v>0</v>
          </cell>
          <cell r="M11">
            <v>13720</v>
          </cell>
          <cell r="N11">
            <v>403.52941176470586</v>
          </cell>
          <cell r="O11">
            <v>245</v>
          </cell>
          <cell r="P11">
            <v>193.2394366197183</v>
          </cell>
          <cell r="Q11">
            <v>0.78873239436619713</v>
          </cell>
          <cell r="R11">
            <v>6119.12</v>
          </cell>
          <cell r="S11">
            <v>0</v>
          </cell>
          <cell r="T11">
            <v>6993.28</v>
          </cell>
        </row>
        <row r="12">
          <cell r="B12">
            <v>44206</v>
          </cell>
          <cell r="C12">
            <v>1</v>
          </cell>
          <cell r="D12">
            <v>7</v>
          </cell>
          <cell r="E12">
            <v>68</v>
          </cell>
          <cell r="F12">
            <v>71</v>
          </cell>
          <cell r="G12">
            <v>43</v>
          </cell>
          <cell r="H12">
            <v>0</v>
          </cell>
          <cell r="I12">
            <v>43</v>
          </cell>
          <cell r="J12">
            <v>15368</v>
          </cell>
          <cell r="K12">
            <v>0</v>
          </cell>
          <cell r="L12">
            <v>168</v>
          </cell>
          <cell r="M12">
            <v>15536</v>
          </cell>
          <cell r="N12">
            <v>361.30232558139534</v>
          </cell>
          <cell r="O12">
            <v>228.47058823529412</v>
          </cell>
          <cell r="P12">
            <v>218.81690140845069</v>
          </cell>
          <cell r="Q12">
            <v>0.95774647887323938</v>
          </cell>
          <cell r="R12">
            <v>6882.96</v>
          </cell>
          <cell r="S12">
            <v>163.88</v>
          </cell>
          <cell r="T12">
            <v>9013.4</v>
          </cell>
        </row>
        <row r="13">
          <cell r="B13">
            <v>44207</v>
          </cell>
          <cell r="C13">
            <v>1</v>
          </cell>
          <cell r="D13">
            <v>1</v>
          </cell>
          <cell r="E13">
            <v>44</v>
          </cell>
          <cell r="F13">
            <v>71</v>
          </cell>
          <cell r="G13">
            <v>41</v>
          </cell>
          <cell r="H13">
            <v>0</v>
          </cell>
          <cell r="I13">
            <v>41</v>
          </cell>
          <cell r="J13">
            <v>5764</v>
          </cell>
          <cell r="K13">
            <v>0</v>
          </cell>
          <cell r="L13">
            <v>225</v>
          </cell>
          <cell r="M13">
            <v>5989</v>
          </cell>
          <cell r="N13">
            <v>146.07317073170731</v>
          </cell>
          <cell r="O13">
            <v>136.11363636363637</v>
          </cell>
          <cell r="P13">
            <v>84.352112676056336</v>
          </cell>
          <cell r="Q13">
            <v>0.61971830985915488</v>
          </cell>
          <cell r="R13">
            <v>1755.6</v>
          </cell>
          <cell r="S13">
            <v>92.4</v>
          </cell>
          <cell r="T13">
            <v>3649.8</v>
          </cell>
        </row>
        <row r="14">
          <cell r="B14">
            <v>44208</v>
          </cell>
          <cell r="C14">
            <v>1</v>
          </cell>
          <cell r="D14">
            <v>2</v>
          </cell>
          <cell r="E14">
            <v>35</v>
          </cell>
          <cell r="F14">
            <v>70</v>
          </cell>
          <cell r="G14">
            <v>46</v>
          </cell>
          <cell r="H14">
            <v>0</v>
          </cell>
          <cell r="I14">
            <v>46</v>
          </cell>
          <cell r="J14">
            <v>4340</v>
          </cell>
          <cell r="K14">
            <v>0</v>
          </cell>
          <cell r="L14">
            <v>0</v>
          </cell>
          <cell r="M14">
            <v>4340</v>
          </cell>
          <cell r="N14">
            <v>94.347826086956516</v>
          </cell>
          <cell r="O14">
            <v>124</v>
          </cell>
          <cell r="P14">
            <v>62</v>
          </cell>
          <cell r="Q14">
            <v>0.5</v>
          </cell>
          <cell r="R14">
            <v>1449.7</v>
          </cell>
          <cell r="S14">
            <v>38.15</v>
          </cell>
          <cell r="T14">
            <v>1564.15</v>
          </cell>
        </row>
        <row r="15">
          <cell r="B15">
            <v>44209</v>
          </cell>
          <cell r="C15">
            <v>1</v>
          </cell>
          <cell r="D15">
            <v>3</v>
          </cell>
          <cell r="E15">
            <v>53</v>
          </cell>
          <cell r="F15">
            <v>70</v>
          </cell>
          <cell r="G15">
            <v>53</v>
          </cell>
          <cell r="H15">
            <v>0</v>
          </cell>
          <cell r="I15">
            <v>53</v>
          </cell>
          <cell r="J15">
            <v>7102</v>
          </cell>
          <cell r="K15">
            <v>0</v>
          </cell>
          <cell r="L15">
            <v>0</v>
          </cell>
          <cell r="M15">
            <v>7102</v>
          </cell>
          <cell r="N15">
            <v>134</v>
          </cell>
          <cell r="O15">
            <v>134</v>
          </cell>
          <cell r="P15">
            <v>101.45714285714286</v>
          </cell>
          <cell r="Q15">
            <v>0.75714285714285712</v>
          </cell>
          <cell r="R15">
            <v>2059.0500000000002</v>
          </cell>
          <cell r="S15">
            <v>166.95</v>
          </cell>
          <cell r="T15">
            <v>4340.7</v>
          </cell>
        </row>
        <row r="16">
          <cell r="B16">
            <v>44210</v>
          </cell>
          <cell r="C16">
            <v>1</v>
          </cell>
          <cell r="D16">
            <v>4</v>
          </cell>
          <cell r="E16">
            <v>36</v>
          </cell>
          <cell r="F16">
            <v>70</v>
          </cell>
          <cell r="G16">
            <v>65</v>
          </cell>
          <cell r="H16">
            <v>0</v>
          </cell>
          <cell r="I16">
            <v>65</v>
          </cell>
          <cell r="J16">
            <v>5472</v>
          </cell>
          <cell r="K16">
            <v>0</v>
          </cell>
          <cell r="L16">
            <v>176</v>
          </cell>
          <cell r="M16">
            <v>5648</v>
          </cell>
          <cell r="N16">
            <v>86.892307692307696</v>
          </cell>
          <cell r="O16">
            <v>156.88888888888889</v>
          </cell>
          <cell r="P16">
            <v>80.685714285714269</v>
          </cell>
          <cell r="Q16">
            <v>0.51428571428571423</v>
          </cell>
          <cell r="R16">
            <v>2187</v>
          </cell>
          <cell r="S16">
            <v>97.2</v>
          </cell>
          <cell r="T16">
            <v>3159</v>
          </cell>
        </row>
        <row r="17">
          <cell r="B17">
            <v>44211</v>
          </cell>
          <cell r="C17">
            <v>1</v>
          </cell>
          <cell r="D17">
            <v>5</v>
          </cell>
          <cell r="E17">
            <v>42</v>
          </cell>
          <cell r="F17">
            <v>70</v>
          </cell>
          <cell r="G17">
            <v>69</v>
          </cell>
          <cell r="H17">
            <v>0</v>
          </cell>
          <cell r="I17">
            <v>69</v>
          </cell>
          <cell r="J17">
            <v>4452</v>
          </cell>
          <cell r="K17">
            <v>0</v>
          </cell>
          <cell r="L17">
            <v>0</v>
          </cell>
          <cell r="M17">
            <v>4452</v>
          </cell>
          <cell r="N17">
            <v>64.521739130434781</v>
          </cell>
          <cell r="O17">
            <v>106</v>
          </cell>
          <cell r="P17">
            <v>63.599999999999994</v>
          </cell>
          <cell r="Q17">
            <v>0.6</v>
          </cell>
          <cell r="R17">
            <v>3807.3</v>
          </cell>
          <cell r="S17">
            <v>77.7</v>
          </cell>
          <cell r="T17">
            <v>5672.1</v>
          </cell>
        </row>
        <row r="18">
          <cell r="B18">
            <v>44212</v>
          </cell>
          <cell r="C18">
            <v>1</v>
          </cell>
          <cell r="D18">
            <v>6</v>
          </cell>
          <cell r="E18">
            <v>55</v>
          </cell>
          <cell r="F18">
            <v>71</v>
          </cell>
          <cell r="G18">
            <v>57</v>
          </cell>
          <cell r="H18">
            <v>0</v>
          </cell>
          <cell r="I18">
            <v>57</v>
          </cell>
          <cell r="J18">
            <v>13255</v>
          </cell>
          <cell r="K18">
            <v>0</v>
          </cell>
          <cell r="L18">
            <v>0</v>
          </cell>
          <cell r="M18">
            <v>13255</v>
          </cell>
          <cell r="N18">
            <v>232.54385964912279</v>
          </cell>
          <cell r="O18">
            <v>241</v>
          </cell>
          <cell r="P18">
            <v>186.6901408450704</v>
          </cell>
          <cell r="Q18">
            <v>0.77464788732394363</v>
          </cell>
          <cell r="R18">
            <v>3768.05</v>
          </cell>
          <cell r="S18">
            <v>121.55</v>
          </cell>
          <cell r="T18">
            <v>8143.85</v>
          </cell>
        </row>
        <row r="19">
          <cell r="B19">
            <v>44213</v>
          </cell>
          <cell r="C19">
            <v>1</v>
          </cell>
          <cell r="D19">
            <v>7</v>
          </cell>
          <cell r="E19">
            <v>65</v>
          </cell>
          <cell r="F19">
            <v>71</v>
          </cell>
          <cell r="G19">
            <v>34</v>
          </cell>
          <cell r="H19">
            <v>0</v>
          </cell>
          <cell r="I19">
            <v>34</v>
          </cell>
          <cell r="J19">
            <v>15600</v>
          </cell>
          <cell r="K19">
            <v>0</v>
          </cell>
          <cell r="L19">
            <v>0</v>
          </cell>
          <cell r="M19">
            <v>15600</v>
          </cell>
          <cell r="N19">
            <v>458.8235294117647</v>
          </cell>
          <cell r="O19">
            <v>240</v>
          </cell>
          <cell r="P19">
            <v>219.71830985915494</v>
          </cell>
          <cell r="Q19">
            <v>0.91549295774647887</v>
          </cell>
          <cell r="R19">
            <v>5569.2</v>
          </cell>
          <cell r="S19">
            <v>309.39999999999998</v>
          </cell>
          <cell r="T19">
            <v>6342.7</v>
          </cell>
        </row>
        <row r="20">
          <cell r="B20">
            <v>44214</v>
          </cell>
          <cell r="C20">
            <v>1</v>
          </cell>
          <cell r="D20">
            <v>1</v>
          </cell>
          <cell r="E20">
            <v>53</v>
          </cell>
          <cell r="F20">
            <v>71</v>
          </cell>
          <cell r="G20">
            <v>55</v>
          </cell>
          <cell r="H20">
            <v>0</v>
          </cell>
          <cell r="I20">
            <v>55</v>
          </cell>
          <cell r="J20">
            <v>8268</v>
          </cell>
          <cell r="K20">
            <v>0</v>
          </cell>
          <cell r="L20">
            <v>15</v>
          </cell>
          <cell r="M20">
            <v>8283</v>
          </cell>
          <cell r="N20">
            <v>150.6</v>
          </cell>
          <cell r="O20">
            <v>156.28301886792454</v>
          </cell>
          <cell r="P20">
            <v>116.66197183098592</v>
          </cell>
          <cell r="Q20">
            <v>0.74647887323943662</v>
          </cell>
          <cell r="R20">
            <v>3307.2</v>
          </cell>
          <cell r="S20">
            <v>137.80000000000001</v>
          </cell>
          <cell r="T20">
            <v>3169.4</v>
          </cell>
        </row>
        <row r="21">
          <cell r="B21">
            <v>44215</v>
          </cell>
          <cell r="C21">
            <v>1</v>
          </cell>
          <cell r="D21">
            <v>2</v>
          </cell>
          <cell r="E21">
            <v>19</v>
          </cell>
          <cell r="F21">
            <v>71</v>
          </cell>
          <cell r="G21">
            <v>52</v>
          </cell>
          <cell r="H21">
            <v>0</v>
          </cell>
          <cell r="I21">
            <v>52</v>
          </cell>
          <cell r="J21">
            <v>2717</v>
          </cell>
          <cell r="K21">
            <v>0</v>
          </cell>
          <cell r="L21">
            <v>5</v>
          </cell>
          <cell r="M21">
            <v>2722</v>
          </cell>
          <cell r="N21">
            <v>52.346153846153847</v>
          </cell>
          <cell r="O21">
            <v>143.26315789473685</v>
          </cell>
          <cell r="P21">
            <v>38.338028169014081</v>
          </cell>
          <cell r="Q21">
            <v>0.26760563380281688</v>
          </cell>
          <cell r="R21">
            <v>1094.4000000000001</v>
          </cell>
          <cell r="S21">
            <v>27.36</v>
          </cell>
          <cell r="T21">
            <v>1805.76</v>
          </cell>
        </row>
        <row r="22">
          <cell r="B22">
            <v>44216</v>
          </cell>
          <cell r="C22">
            <v>1</v>
          </cell>
          <cell r="D22">
            <v>3</v>
          </cell>
          <cell r="E22">
            <v>29</v>
          </cell>
          <cell r="F22">
            <v>71</v>
          </cell>
          <cell r="G22">
            <v>58</v>
          </cell>
          <cell r="H22">
            <v>0</v>
          </cell>
          <cell r="I22">
            <v>58</v>
          </cell>
          <cell r="J22">
            <v>5075</v>
          </cell>
          <cell r="K22">
            <v>0</v>
          </cell>
          <cell r="L22">
            <v>0</v>
          </cell>
          <cell r="M22">
            <v>5075</v>
          </cell>
          <cell r="N22">
            <v>87.5</v>
          </cell>
          <cell r="O22">
            <v>175</v>
          </cell>
          <cell r="P22">
            <v>71.478873239436624</v>
          </cell>
          <cell r="Q22">
            <v>0.40845070422535212</v>
          </cell>
          <cell r="R22">
            <v>1450</v>
          </cell>
          <cell r="S22">
            <v>58</v>
          </cell>
          <cell r="T22">
            <v>1537</v>
          </cell>
        </row>
        <row r="23">
          <cell r="B23">
            <v>44217</v>
          </cell>
          <cell r="C23">
            <v>1</v>
          </cell>
          <cell r="D23">
            <v>4</v>
          </cell>
          <cell r="E23">
            <v>31</v>
          </cell>
          <cell r="F23">
            <v>69</v>
          </cell>
          <cell r="G23">
            <v>57</v>
          </cell>
          <cell r="H23">
            <v>0</v>
          </cell>
          <cell r="I23">
            <v>57</v>
          </cell>
          <cell r="J23">
            <v>3286</v>
          </cell>
          <cell r="K23">
            <v>0</v>
          </cell>
          <cell r="L23">
            <v>0</v>
          </cell>
          <cell r="M23">
            <v>3286</v>
          </cell>
          <cell r="N23">
            <v>57.649122807017541</v>
          </cell>
          <cell r="O23">
            <v>106</v>
          </cell>
          <cell r="P23">
            <v>47.623188405797102</v>
          </cell>
          <cell r="Q23">
            <v>0.44927536231884058</v>
          </cell>
          <cell r="R23">
            <v>1806.68</v>
          </cell>
          <cell r="S23">
            <v>116.56</v>
          </cell>
          <cell r="T23">
            <v>3030.56</v>
          </cell>
        </row>
        <row r="24">
          <cell r="B24">
            <v>44218</v>
          </cell>
          <cell r="C24">
            <v>1</v>
          </cell>
          <cell r="D24">
            <v>5</v>
          </cell>
          <cell r="E24">
            <v>25</v>
          </cell>
          <cell r="F24">
            <v>71</v>
          </cell>
          <cell r="G24">
            <v>69</v>
          </cell>
          <cell r="H24">
            <v>0</v>
          </cell>
          <cell r="I24">
            <v>69</v>
          </cell>
          <cell r="J24">
            <v>4075</v>
          </cell>
          <cell r="K24">
            <v>0</v>
          </cell>
          <cell r="L24">
            <v>0</v>
          </cell>
          <cell r="M24">
            <v>4075</v>
          </cell>
          <cell r="N24">
            <v>59.05797101449275</v>
          </cell>
          <cell r="O24">
            <v>163</v>
          </cell>
          <cell r="P24">
            <v>57.394366197183096</v>
          </cell>
          <cell r="Q24">
            <v>0.352112676056338</v>
          </cell>
          <cell r="R24">
            <v>960</v>
          </cell>
          <cell r="S24">
            <v>0</v>
          </cell>
          <cell r="T24">
            <v>2220</v>
          </cell>
        </row>
        <row r="25">
          <cell r="B25">
            <v>44219</v>
          </cell>
          <cell r="C25">
            <v>1</v>
          </cell>
          <cell r="D25">
            <v>6</v>
          </cell>
          <cell r="E25">
            <v>52</v>
          </cell>
          <cell r="F25">
            <v>71</v>
          </cell>
          <cell r="G25">
            <v>49</v>
          </cell>
          <cell r="H25">
            <v>0</v>
          </cell>
          <cell r="I25">
            <v>49</v>
          </cell>
          <cell r="J25">
            <v>10660</v>
          </cell>
          <cell r="K25">
            <v>0</v>
          </cell>
          <cell r="L25">
            <v>0</v>
          </cell>
          <cell r="M25">
            <v>10660</v>
          </cell>
          <cell r="N25">
            <v>217.55102040816325</v>
          </cell>
          <cell r="O25">
            <v>205</v>
          </cell>
          <cell r="P25">
            <v>150.14084507042253</v>
          </cell>
          <cell r="Q25">
            <v>0.73239436619718312</v>
          </cell>
          <cell r="R25">
            <v>5197.92</v>
          </cell>
          <cell r="S25">
            <v>106.08</v>
          </cell>
          <cell r="T25">
            <v>5940.48</v>
          </cell>
        </row>
        <row r="26">
          <cell r="B26">
            <v>44220</v>
          </cell>
          <cell r="C26">
            <v>1</v>
          </cell>
          <cell r="D26">
            <v>7</v>
          </cell>
          <cell r="E26">
            <v>55</v>
          </cell>
          <cell r="F26">
            <v>71</v>
          </cell>
          <cell r="G26">
            <v>34</v>
          </cell>
          <cell r="H26">
            <v>0</v>
          </cell>
          <cell r="I26">
            <v>34</v>
          </cell>
          <cell r="J26">
            <v>11550</v>
          </cell>
          <cell r="K26">
            <v>0</v>
          </cell>
          <cell r="L26">
            <v>0</v>
          </cell>
          <cell r="M26">
            <v>11550</v>
          </cell>
          <cell r="N26">
            <v>339.70588235294116</v>
          </cell>
          <cell r="O26">
            <v>210</v>
          </cell>
          <cell r="P26">
            <v>162.67605633802816</v>
          </cell>
          <cell r="Q26">
            <v>0.77464788732394363</v>
          </cell>
          <cell r="R26">
            <v>3712.5</v>
          </cell>
          <cell r="S26">
            <v>247.5</v>
          </cell>
          <cell r="T26">
            <v>7548.75</v>
          </cell>
        </row>
        <row r="27">
          <cell r="B27">
            <v>44221</v>
          </cell>
          <cell r="C27">
            <v>1</v>
          </cell>
          <cell r="D27">
            <v>1</v>
          </cell>
          <cell r="E27">
            <v>24</v>
          </cell>
          <cell r="F27">
            <v>71</v>
          </cell>
          <cell r="G27">
            <v>22</v>
          </cell>
          <cell r="H27">
            <v>0</v>
          </cell>
          <cell r="I27">
            <v>22</v>
          </cell>
          <cell r="J27">
            <v>2784</v>
          </cell>
          <cell r="K27">
            <v>0</v>
          </cell>
          <cell r="L27">
            <v>0</v>
          </cell>
          <cell r="M27">
            <v>2784</v>
          </cell>
          <cell r="N27">
            <v>126.54545454545455</v>
          </cell>
          <cell r="O27">
            <v>116</v>
          </cell>
          <cell r="P27">
            <v>39.2112676056338</v>
          </cell>
          <cell r="Q27">
            <v>0.3380281690140845</v>
          </cell>
          <cell r="R27">
            <v>1785.36</v>
          </cell>
          <cell r="S27">
            <v>83.04</v>
          </cell>
          <cell r="T27">
            <v>2325.12</v>
          </cell>
        </row>
        <row r="28">
          <cell r="B28">
            <v>44222</v>
          </cell>
          <cell r="C28">
            <v>1</v>
          </cell>
          <cell r="D28">
            <v>2</v>
          </cell>
          <cell r="E28">
            <v>34</v>
          </cell>
          <cell r="F28">
            <v>71</v>
          </cell>
          <cell r="G28">
            <v>34</v>
          </cell>
          <cell r="H28">
            <v>0</v>
          </cell>
          <cell r="I28">
            <v>34</v>
          </cell>
          <cell r="J28">
            <v>4624</v>
          </cell>
          <cell r="K28">
            <v>0</v>
          </cell>
          <cell r="L28">
            <v>128</v>
          </cell>
          <cell r="M28">
            <v>4752</v>
          </cell>
          <cell r="N28">
            <v>139.76470588235293</v>
          </cell>
          <cell r="O28">
            <v>139.76470588235293</v>
          </cell>
          <cell r="P28">
            <v>66.929577464788721</v>
          </cell>
          <cell r="Q28">
            <v>0.47887323943661969</v>
          </cell>
          <cell r="R28">
            <v>1710.88</v>
          </cell>
          <cell r="S28">
            <v>138.72</v>
          </cell>
          <cell r="T28">
            <v>2959.36</v>
          </cell>
        </row>
        <row r="29">
          <cell r="B29">
            <v>44223</v>
          </cell>
          <cell r="C29">
            <v>1</v>
          </cell>
          <cell r="D29">
            <v>3</v>
          </cell>
          <cell r="E29">
            <v>26</v>
          </cell>
          <cell r="F29">
            <v>70</v>
          </cell>
          <cell r="G29">
            <v>46</v>
          </cell>
          <cell r="H29">
            <v>0</v>
          </cell>
          <cell r="I29">
            <v>46</v>
          </cell>
          <cell r="J29">
            <v>3406</v>
          </cell>
          <cell r="K29">
            <v>0</v>
          </cell>
          <cell r="L29">
            <v>0</v>
          </cell>
          <cell r="M29">
            <v>3406</v>
          </cell>
          <cell r="N29">
            <v>74.043478260869563</v>
          </cell>
          <cell r="O29">
            <v>131</v>
          </cell>
          <cell r="P29">
            <v>48.657142857142858</v>
          </cell>
          <cell r="Q29">
            <v>0.37142857142857144</v>
          </cell>
          <cell r="R29">
            <v>1930.76</v>
          </cell>
          <cell r="S29">
            <v>41.08</v>
          </cell>
          <cell r="T29">
            <v>2957.76</v>
          </cell>
        </row>
        <row r="30">
          <cell r="B30">
            <v>44224</v>
          </cell>
          <cell r="C30">
            <v>1</v>
          </cell>
          <cell r="D30">
            <v>4</v>
          </cell>
          <cell r="E30">
            <v>22</v>
          </cell>
          <cell r="F30">
            <v>70</v>
          </cell>
          <cell r="G30">
            <v>65</v>
          </cell>
          <cell r="H30">
            <v>0</v>
          </cell>
          <cell r="I30">
            <v>65</v>
          </cell>
          <cell r="J30">
            <v>3498</v>
          </cell>
          <cell r="K30">
            <v>0</v>
          </cell>
          <cell r="L30">
            <v>0</v>
          </cell>
          <cell r="M30">
            <v>3498</v>
          </cell>
          <cell r="N30">
            <v>53.815384615384616</v>
          </cell>
          <cell r="O30">
            <v>159</v>
          </cell>
          <cell r="P30">
            <v>49.971428571428568</v>
          </cell>
          <cell r="Q30">
            <v>0.31428571428571428</v>
          </cell>
          <cell r="R30">
            <v>999.68</v>
          </cell>
          <cell r="S30">
            <v>93.72</v>
          </cell>
          <cell r="T30">
            <v>1811.92</v>
          </cell>
        </row>
        <row r="31">
          <cell r="B31">
            <v>44225</v>
          </cell>
          <cell r="C31">
            <v>1</v>
          </cell>
          <cell r="D31">
            <v>5</v>
          </cell>
          <cell r="E31">
            <v>31</v>
          </cell>
          <cell r="F31">
            <v>71</v>
          </cell>
          <cell r="G31">
            <v>34</v>
          </cell>
          <cell r="H31">
            <v>0</v>
          </cell>
          <cell r="I31">
            <v>34</v>
          </cell>
          <cell r="J31">
            <v>3999</v>
          </cell>
          <cell r="K31">
            <v>0</v>
          </cell>
          <cell r="L31">
            <v>128</v>
          </cell>
          <cell r="M31">
            <v>4127</v>
          </cell>
          <cell r="N31">
            <v>121.38235294117646</v>
          </cell>
          <cell r="O31">
            <v>133.12903225806451</v>
          </cell>
          <cell r="P31">
            <v>58.126760563380273</v>
          </cell>
          <cell r="Q31">
            <v>0.43661971830985913</v>
          </cell>
          <cell r="R31">
            <v>2619.5</v>
          </cell>
          <cell r="S31">
            <v>0</v>
          </cell>
          <cell r="T31">
            <v>3981.64</v>
          </cell>
        </row>
        <row r="32">
          <cell r="B32">
            <v>44226</v>
          </cell>
          <cell r="C32">
            <v>1</v>
          </cell>
          <cell r="D32">
            <v>6</v>
          </cell>
          <cell r="E32">
            <v>46</v>
          </cell>
          <cell r="F32">
            <v>70</v>
          </cell>
          <cell r="G32">
            <v>46</v>
          </cell>
          <cell r="H32">
            <v>0</v>
          </cell>
          <cell r="I32">
            <v>46</v>
          </cell>
          <cell r="J32">
            <v>11408</v>
          </cell>
          <cell r="K32">
            <v>0</v>
          </cell>
          <cell r="L32">
            <v>0</v>
          </cell>
          <cell r="M32">
            <v>11408</v>
          </cell>
          <cell r="N32">
            <v>248</v>
          </cell>
          <cell r="O32">
            <v>248</v>
          </cell>
          <cell r="P32">
            <v>162.97142857142856</v>
          </cell>
          <cell r="Q32">
            <v>0.65714285714285714</v>
          </cell>
          <cell r="R32">
            <v>4072.84</v>
          </cell>
          <cell r="S32">
            <v>321.54000000000002</v>
          </cell>
          <cell r="T32">
            <v>4501.5600000000004</v>
          </cell>
        </row>
        <row r="33">
          <cell r="B33">
            <v>44227</v>
          </cell>
          <cell r="C33">
            <v>1</v>
          </cell>
          <cell r="D33">
            <v>7</v>
          </cell>
          <cell r="E33">
            <v>55</v>
          </cell>
          <cell r="F33">
            <v>70</v>
          </cell>
          <cell r="G33">
            <v>65</v>
          </cell>
          <cell r="H33">
            <v>0</v>
          </cell>
          <cell r="I33">
            <v>65</v>
          </cell>
          <cell r="J33">
            <v>13420</v>
          </cell>
          <cell r="K33">
            <v>0</v>
          </cell>
          <cell r="L33">
            <v>0</v>
          </cell>
          <cell r="M33">
            <v>13420</v>
          </cell>
          <cell r="N33">
            <v>206.46153846153845</v>
          </cell>
          <cell r="O33">
            <v>244</v>
          </cell>
          <cell r="P33">
            <v>191.71428571428572</v>
          </cell>
          <cell r="Q33">
            <v>0.7857142857142857</v>
          </cell>
          <cell r="R33">
            <v>4532</v>
          </cell>
          <cell r="S33">
            <v>0</v>
          </cell>
          <cell r="T33">
            <v>8497.5</v>
          </cell>
        </row>
        <row r="34">
          <cell r="B34">
            <v>44228</v>
          </cell>
          <cell r="C34">
            <v>2</v>
          </cell>
          <cell r="D34">
            <v>1</v>
          </cell>
          <cell r="E34">
            <v>36</v>
          </cell>
          <cell r="F34">
            <v>71</v>
          </cell>
          <cell r="G34">
            <v>57</v>
          </cell>
          <cell r="H34">
            <v>0</v>
          </cell>
          <cell r="I34">
            <v>57</v>
          </cell>
          <cell r="J34">
            <v>4896</v>
          </cell>
          <cell r="K34">
            <v>0</v>
          </cell>
          <cell r="L34">
            <v>0</v>
          </cell>
          <cell r="M34">
            <v>4896</v>
          </cell>
          <cell r="N34">
            <v>85.89473684210526</v>
          </cell>
          <cell r="O34">
            <v>136</v>
          </cell>
          <cell r="P34">
            <v>68.957746478873233</v>
          </cell>
          <cell r="Q34">
            <v>0.50704225352112675</v>
          </cell>
          <cell r="R34">
            <v>2836.8</v>
          </cell>
          <cell r="S34">
            <v>0</v>
          </cell>
          <cell r="T34">
            <v>5106.24</v>
          </cell>
        </row>
        <row r="35">
          <cell r="B35">
            <v>44229</v>
          </cell>
          <cell r="C35">
            <v>2</v>
          </cell>
          <cell r="D35">
            <v>2</v>
          </cell>
          <cell r="E35">
            <v>34</v>
          </cell>
          <cell r="F35">
            <v>71</v>
          </cell>
          <cell r="G35">
            <v>34</v>
          </cell>
          <cell r="H35">
            <v>0</v>
          </cell>
          <cell r="I35">
            <v>34</v>
          </cell>
          <cell r="J35">
            <v>5236</v>
          </cell>
          <cell r="K35">
            <v>0</v>
          </cell>
          <cell r="L35">
            <v>0</v>
          </cell>
          <cell r="M35">
            <v>5236</v>
          </cell>
          <cell r="N35">
            <v>154</v>
          </cell>
          <cell r="O35">
            <v>154</v>
          </cell>
          <cell r="P35">
            <v>73.746478873239425</v>
          </cell>
          <cell r="Q35">
            <v>0.47887323943661969</v>
          </cell>
          <cell r="R35">
            <v>1871.36</v>
          </cell>
          <cell r="S35">
            <v>58.48</v>
          </cell>
          <cell r="T35">
            <v>2397.6799999999998</v>
          </cell>
        </row>
        <row r="36">
          <cell r="B36">
            <v>44230</v>
          </cell>
          <cell r="C36">
            <v>2</v>
          </cell>
          <cell r="D36">
            <v>3</v>
          </cell>
          <cell r="E36">
            <v>32</v>
          </cell>
          <cell r="F36">
            <v>71</v>
          </cell>
          <cell r="G36">
            <v>66</v>
          </cell>
          <cell r="H36">
            <v>0</v>
          </cell>
          <cell r="I36">
            <v>66</v>
          </cell>
          <cell r="J36">
            <v>3392</v>
          </cell>
          <cell r="K36">
            <v>0</v>
          </cell>
          <cell r="L36">
            <v>15</v>
          </cell>
          <cell r="M36">
            <v>3407</v>
          </cell>
          <cell r="N36">
            <v>51.621212121212125</v>
          </cell>
          <cell r="O36">
            <v>106.46875</v>
          </cell>
          <cell r="P36">
            <v>47.985915492957744</v>
          </cell>
          <cell r="Q36">
            <v>0.45070422535211269</v>
          </cell>
          <cell r="R36">
            <v>2308.8000000000002</v>
          </cell>
          <cell r="S36">
            <v>187.2</v>
          </cell>
          <cell r="T36">
            <v>3432</v>
          </cell>
        </row>
        <row r="37">
          <cell r="B37">
            <v>44231</v>
          </cell>
          <cell r="C37">
            <v>2</v>
          </cell>
          <cell r="D37">
            <v>4</v>
          </cell>
          <cell r="E37">
            <v>26</v>
          </cell>
          <cell r="F37">
            <v>71</v>
          </cell>
          <cell r="G37">
            <v>65</v>
          </cell>
          <cell r="H37">
            <v>0</v>
          </cell>
          <cell r="I37">
            <v>65</v>
          </cell>
          <cell r="J37">
            <v>4524</v>
          </cell>
          <cell r="K37">
            <v>0</v>
          </cell>
          <cell r="L37">
            <v>5</v>
          </cell>
          <cell r="M37">
            <v>4529</v>
          </cell>
          <cell r="N37">
            <v>69.676923076923075</v>
          </cell>
          <cell r="O37">
            <v>174.19230769230768</v>
          </cell>
          <cell r="P37">
            <v>63.788732394366193</v>
          </cell>
          <cell r="Q37">
            <v>0.36619718309859156</v>
          </cell>
          <cell r="R37">
            <v>1297.92</v>
          </cell>
          <cell r="S37">
            <v>66.56</v>
          </cell>
          <cell r="T37">
            <v>2562.56</v>
          </cell>
        </row>
        <row r="38">
          <cell r="B38">
            <v>44232</v>
          </cell>
          <cell r="C38">
            <v>2</v>
          </cell>
          <cell r="D38">
            <v>5</v>
          </cell>
          <cell r="E38">
            <v>22</v>
          </cell>
          <cell r="F38">
            <v>71</v>
          </cell>
          <cell r="G38">
            <v>62</v>
          </cell>
          <cell r="H38">
            <v>0</v>
          </cell>
          <cell r="I38">
            <v>62</v>
          </cell>
          <cell r="J38">
            <v>3850</v>
          </cell>
          <cell r="K38">
            <v>0</v>
          </cell>
          <cell r="L38">
            <v>0</v>
          </cell>
          <cell r="M38">
            <v>3850</v>
          </cell>
          <cell r="N38">
            <v>62.096774193548384</v>
          </cell>
          <cell r="O38">
            <v>175</v>
          </cell>
          <cell r="P38">
            <v>54.225352112676049</v>
          </cell>
          <cell r="Q38">
            <v>0.30985915492957744</v>
          </cell>
          <cell r="R38">
            <v>1142.24</v>
          </cell>
          <cell r="S38">
            <v>25.96</v>
          </cell>
          <cell r="T38">
            <v>1791.24</v>
          </cell>
        </row>
        <row r="39">
          <cell r="B39">
            <v>44233</v>
          </cell>
          <cell r="C39">
            <v>2</v>
          </cell>
          <cell r="D39">
            <v>6</v>
          </cell>
          <cell r="E39">
            <v>43</v>
          </cell>
          <cell r="F39">
            <v>69</v>
          </cell>
          <cell r="G39">
            <v>45</v>
          </cell>
          <cell r="H39">
            <v>2</v>
          </cell>
          <cell r="I39">
            <v>47</v>
          </cell>
          <cell r="J39">
            <v>9976</v>
          </cell>
          <cell r="K39">
            <v>128</v>
          </cell>
          <cell r="L39">
            <v>0</v>
          </cell>
          <cell r="M39">
            <v>10104</v>
          </cell>
          <cell r="N39">
            <v>214.97872340425531</v>
          </cell>
          <cell r="O39">
            <v>234.97674418604652</v>
          </cell>
          <cell r="P39">
            <v>146.43478260869566</v>
          </cell>
          <cell r="Q39">
            <v>0.62318840579710144</v>
          </cell>
          <cell r="R39">
            <v>3010</v>
          </cell>
          <cell r="S39">
            <v>86</v>
          </cell>
          <cell r="T39">
            <v>6278</v>
          </cell>
        </row>
        <row r="40">
          <cell r="B40">
            <v>44234</v>
          </cell>
          <cell r="C40">
            <v>2</v>
          </cell>
          <cell r="D40">
            <v>7</v>
          </cell>
          <cell r="E40">
            <v>48</v>
          </cell>
          <cell r="F40">
            <v>71</v>
          </cell>
          <cell r="G40">
            <v>69</v>
          </cell>
          <cell r="H40">
            <v>1</v>
          </cell>
          <cell r="I40">
            <v>70</v>
          </cell>
          <cell r="J40">
            <v>10416</v>
          </cell>
          <cell r="K40">
            <v>64</v>
          </cell>
          <cell r="L40">
            <v>0</v>
          </cell>
          <cell r="M40">
            <v>10480</v>
          </cell>
          <cell r="N40">
            <v>149.71428571428572</v>
          </cell>
          <cell r="O40">
            <v>218.33333333333334</v>
          </cell>
          <cell r="P40">
            <v>147.6056338028169</v>
          </cell>
          <cell r="Q40">
            <v>0.676056338028169</v>
          </cell>
          <cell r="R40">
            <v>5976</v>
          </cell>
          <cell r="S40">
            <v>0</v>
          </cell>
          <cell r="T40">
            <v>8366.4</v>
          </cell>
        </row>
        <row r="41">
          <cell r="B41">
            <v>44235</v>
          </cell>
          <cell r="C41">
            <v>2</v>
          </cell>
          <cell r="D41">
            <v>1</v>
          </cell>
          <cell r="E41">
            <v>13</v>
          </cell>
          <cell r="F41">
            <v>71</v>
          </cell>
          <cell r="G41">
            <v>69</v>
          </cell>
          <cell r="H41">
            <v>1</v>
          </cell>
          <cell r="I41">
            <v>70</v>
          </cell>
          <cell r="J41">
            <v>1313</v>
          </cell>
          <cell r="K41">
            <v>64</v>
          </cell>
          <cell r="L41">
            <v>0</v>
          </cell>
          <cell r="M41">
            <v>1377</v>
          </cell>
          <cell r="N41">
            <v>19.671428571428571</v>
          </cell>
          <cell r="O41">
            <v>105.92307692307692</v>
          </cell>
          <cell r="P41">
            <v>19.3943661971831</v>
          </cell>
          <cell r="Q41">
            <v>0.18309859154929578</v>
          </cell>
          <cell r="R41">
            <v>482.04</v>
          </cell>
          <cell r="S41">
            <v>13.39</v>
          </cell>
          <cell r="T41">
            <v>575.77</v>
          </cell>
        </row>
        <row r="42">
          <cell r="B42">
            <v>44236</v>
          </cell>
          <cell r="C42">
            <v>2</v>
          </cell>
          <cell r="D42">
            <v>2</v>
          </cell>
          <cell r="E42">
            <v>35</v>
          </cell>
          <cell r="F42">
            <v>71</v>
          </cell>
          <cell r="G42">
            <v>34</v>
          </cell>
          <cell r="H42">
            <v>1</v>
          </cell>
          <cell r="I42">
            <v>35</v>
          </cell>
          <cell r="J42">
            <v>5985</v>
          </cell>
          <cell r="K42">
            <v>64</v>
          </cell>
          <cell r="L42">
            <v>0</v>
          </cell>
          <cell r="M42">
            <v>6049</v>
          </cell>
          <cell r="N42">
            <v>172.82857142857142</v>
          </cell>
          <cell r="O42">
            <v>172.82857142857142</v>
          </cell>
          <cell r="P42">
            <v>85.197183098591552</v>
          </cell>
          <cell r="Q42">
            <v>0.49295774647887325</v>
          </cell>
          <cell r="R42">
            <v>3102.75</v>
          </cell>
          <cell r="S42">
            <v>137.9</v>
          </cell>
          <cell r="T42">
            <v>2964.85</v>
          </cell>
        </row>
        <row r="43">
          <cell r="B43">
            <v>44237</v>
          </cell>
          <cell r="C43">
            <v>2</v>
          </cell>
          <cell r="D43">
            <v>3</v>
          </cell>
          <cell r="E43">
            <v>43</v>
          </cell>
          <cell r="F43">
            <v>71</v>
          </cell>
          <cell r="G43">
            <v>43</v>
          </cell>
          <cell r="H43">
            <v>0</v>
          </cell>
          <cell r="I43">
            <v>43</v>
          </cell>
          <cell r="J43">
            <v>5160</v>
          </cell>
          <cell r="K43">
            <v>0</v>
          </cell>
          <cell r="L43">
            <v>168</v>
          </cell>
          <cell r="M43">
            <v>5328</v>
          </cell>
          <cell r="N43">
            <v>123.90697674418605</v>
          </cell>
          <cell r="O43">
            <v>123.90697674418605</v>
          </cell>
          <cell r="P43">
            <v>75.042253521126767</v>
          </cell>
          <cell r="Q43">
            <v>0.60563380281690138</v>
          </cell>
          <cell r="R43">
            <v>2275.56</v>
          </cell>
          <cell r="S43">
            <v>189.63</v>
          </cell>
          <cell r="T43">
            <v>2528.4</v>
          </cell>
        </row>
        <row r="44">
          <cell r="B44">
            <v>44238</v>
          </cell>
          <cell r="C44">
            <v>2</v>
          </cell>
          <cell r="D44">
            <v>4</v>
          </cell>
          <cell r="E44">
            <v>41</v>
          </cell>
          <cell r="F44">
            <v>71</v>
          </cell>
          <cell r="G44">
            <v>41</v>
          </cell>
          <cell r="H44">
            <v>0</v>
          </cell>
          <cell r="I44">
            <v>41</v>
          </cell>
          <cell r="J44">
            <v>5535</v>
          </cell>
          <cell r="K44">
            <v>0</v>
          </cell>
          <cell r="L44">
            <v>225</v>
          </cell>
          <cell r="M44">
            <v>5760</v>
          </cell>
          <cell r="N44">
            <v>140.48780487804879</v>
          </cell>
          <cell r="O44">
            <v>140.48780487804879</v>
          </cell>
          <cell r="P44">
            <v>81.126760563380287</v>
          </cell>
          <cell r="Q44">
            <v>0.57746478873239437</v>
          </cell>
          <cell r="R44">
            <v>2198.83</v>
          </cell>
          <cell r="S44">
            <v>0</v>
          </cell>
          <cell r="T44">
            <v>4468.59</v>
          </cell>
        </row>
        <row r="45">
          <cell r="B45">
            <v>44239</v>
          </cell>
          <cell r="C45">
            <v>2</v>
          </cell>
          <cell r="D45">
            <v>5</v>
          </cell>
          <cell r="E45">
            <v>46</v>
          </cell>
          <cell r="F45">
            <v>70</v>
          </cell>
          <cell r="G45">
            <v>46</v>
          </cell>
          <cell r="H45">
            <v>0</v>
          </cell>
          <cell r="I45">
            <v>46</v>
          </cell>
          <cell r="J45">
            <v>7084</v>
          </cell>
          <cell r="K45">
            <v>0</v>
          </cell>
          <cell r="L45">
            <v>0</v>
          </cell>
          <cell r="M45">
            <v>7084</v>
          </cell>
          <cell r="N45">
            <v>154</v>
          </cell>
          <cell r="O45">
            <v>154</v>
          </cell>
          <cell r="P45">
            <v>101.2</v>
          </cell>
          <cell r="Q45">
            <v>0.65714285714285714</v>
          </cell>
          <cell r="R45">
            <v>2704.8</v>
          </cell>
          <cell r="S45">
            <v>77.28</v>
          </cell>
          <cell r="T45">
            <v>4095.84</v>
          </cell>
        </row>
        <row r="46">
          <cell r="B46">
            <v>44240</v>
          </cell>
          <cell r="C46">
            <v>2</v>
          </cell>
          <cell r="D46">
            <v>6</v>
          </cell>
          <cell r="E46">
            <v>53</v>
          </cell>
          <cell r="F46">
            <v>70</v>
          </cell>
          <cell r="G46">
            <v>53</v>
          </cell>
          <cell r="H46">
            <v>0</v>
          </cell>
          <cell r="I46">
            <v>53</v>
          </cell>
          <cell r="J46">
            <v>10812</v>
          </cell>
          <cell r="K46">
            <v>0</v>
          </cell>
          <cell r="L46">
            <v>0</v>
          </cell>
          <cell r="M46">
            <v>10812</v>
          </cell>
          <cell r="N46">
            <v>204</v>
          </cell>
          <cell r="O46">
            <v>204</v>
          </cell>
          <cell r="P46">
            <v>154.45714285714286</v>
          </cell>
          <cell r="Q46">
            <v>0.75714285714285712</v>
          </cell>
          <cell r="R46">
            <v>4949.1400000000003</v>
          </cell>
          <cell r="S46">
            <v>107.59</v>
          </cell>
          <cell r="T46">
            <v>7316.12</v>
          </cell>
        </row>
        <row r="47">
          <cell r="B47">
            <v>44241</v>
          </cell>
          <cell r="C47">
            <v>2</v>
          </cell>
          <cell r="D47">
            <v>7</v>
          </cell>
          <cell r="E47">
            <v>60</v>
          </cell>
          <cell r="F47">
            <v>70</v>
          </cell>
          <cell r="G47">
            <v>65</v>
          </cell>
          <cell r="H47">
            <v>0</v>
          </cell>
          <cell r="I47">
            <v>65</v>
          </cell>
          <cell r="J47">
            <v>13080</v>
          </cell>
          <cell r="K47">
            <v>0</v>
          </cell>
          <cell r="L47">
            <v>176</v>
          </cell>
          <cell r="M47">
            <v>13256</v>
          </cell>
          <cell r="N47">
            <v>203.93846153846152</v>
          </cell>
          <cell r="O47">
            <v>220.93333333333334</v>
          </cell>
          <cell r="P47">
            <v>189.37142857142857</v>
          </cell>
          <cell r="Q47">
            <v>0.8571428571428571</v>
          </cell>
          <cell r="R47">
            <v>6883.2</v>
          </cell>
          <cell r="S47">
            <v>286.8</v>
          </cell>
          <cell r="T47">
            <v>10324.799999999999</v>
          </cell>
        </row>
        <row r="48">
          <cell r="B48">
            <v>44242</v>
          </cell>
          <cell r="C48">
            <v>2</v>
          </cell>
          <cell r="D48">
            <v>1</v>
          </cell>
          <cell r="E48">
            <v>24</v>
          </cell>
          <cell r="F48">
            <v>70</v>
          </cell>
          <cell r="G48">
            <v>69</v>
          </cell>
          <cell r="H48">
            <v>0</v>
          </cell>
          <cell r="I48">
            <v>69</v>
          </cell>
          <cell r="J48">
            <v>3480</v>
          </cell>
          <cell r="K48">
            <v>0</v>
          </cell>
          <cell r="L48">
            <v>0</v>
          </cell>
          <cell r="M48">
            <v>3480</v>
          </cell>
          <cell r="N48">
            <v>50.434782608695649</v>
          </cell>
          <cell r="O48">
            <v>145</v>
          </cell>
          <cell r="P48">
            <v>49.714285714285715</v>
          </cell>
          <cell r="Q48">
            <v>0.34285714285714286</v>
          </cell>
          <cell r="R48">
            <v>1199.52</v>
          </cell>
          <cell r="S48">
            <v>0</v>
          </cell>
          <cell r="T48">
            <v>1909.44</v>
          </cell>
        </row>
        <row r="49">
          <cell r="B49">
            <v>44243</v>
          </cell>
          <cell r="C49">
            <v>2</v>
          </cell>
          <cell r="D49">
            <v>2</v>
          </cell>
          <cell r="E49">
            <v>34</v>
          </cell>
          <cell r="F49">
            <v>71</v>
          </cell>
          <cell r="G49">
            <v>57</v>
          </cell>
          <cell r="H49">
            <v>0</v>
          </cell>
          <cell r="I49">
            <v>57</v>
          </cell>
          <cell r="J49">
            <v>3842</v>
          </cell>
          <cell r="K49">
            <v>0</v>
          </cell>
          <cell r="L49">
            <v>0</v>
          </cell>
          <cell r="M49">
            <v>3842</v>
          </cell>
          <cell r="N49">
            <v>67.403508771929822</v>
          </cell>
          <cell r="O49">
            <v>113</v>
          </cell>
          <cell r="P49">
            <v>54.112676056338024</v>
          </cell>
          <cell r="Q49">
            <v>0.47887323943661969</v>
          </cell>
          <cell r="R49">
            <v>2830.5</v>
          </cell>
          <cell r="S49">
            <v>62.9</v>
          </cell>
          <cell r="T49">
            <v>2516</v>
          </cell>
        </row>
        <row r="50">
          <cell r="B50">
            <v>44244</v>
          </cell>
          <cell r="C50">
            <v>2</v>
          </cell>
          <cell r="D50">
            <v>3</v>
          </cell>
          <cell r="E50">
            <v>26</v>
          </cell>
          <cell r="F50">
            <v>71</v>
          </cell>
          <cell r="G50">
            <v>34</v>
          </cell>
          <cell r="H50">
            <v>0</v>
          </cell>
          <cell r="I50">
            <v>34</v>
          </cell>
          <cell r="J50">
            <v>2704</v>
          </cell>
          <cell r="K50">
            <v>0</v>
          </cell>
          <cell r="L50">
            <v>0</v>
          </cell>
          <cell r="M50">
            <v>2704</v>
          </cell>
          <cell r="N50">
            <v>79.529411764705884</v>
          </cell>
          <cell r="O50">
            <v>104</v>
          </cell>
          <cell r="P50">
            <v>38.08450704225352</v>
          </cell>
          <cell r="Q50">
            <v>0.36619718309859156</v>
          </cell>
          <cell r="R50">
            <v>1354.08</v>
          </cell>
          <cell r="S50">
            <v>131.04</v>
          </cell>
          <cell r="T50">
            <v>3450.72</v>
          </cell>
        </row>
        <row r="51">
          <cell r="B51">
            <v>44245</v>
          </cell>
          <cell r="C51">
            <v>2</v>
          </cell>
          <cell r="D51">
            <v>4</v>
          </cell>
          <cell r="E51">
            <v>22</v>
          </cell>
          <cell r="F51">
            <v>71</v>
          </cell>
          <cell r="G51">
            <v>55</v>
          </cell>
          <cell r="H51">
            <v>0</v>
          </cell>
          <cell r="I51">
            <v>55</v>
          </cell>
          <cell r="J51">
            <v>4136</v>
          </cell>
          <cell r="K51">
            <v>0</v>
          </cell>
          <cell r="L51">
            <v>15</v>
          </cell>
          <cell r="M51">
            <v>4151</v>
          </cell>
          <cell r="N51">
            <v>75.472727272727269</v>
          </cell>
          <cell r="O51">
            <v>188.68181818181819</v>
          </cell>
          <cell r="P51">
            <v>58.464788732394361</v>
          </cell>
          <cell r="Q51">
            <v>0.30985915492957744</v>
          </cell>
          <cell r="R51">
            <v>1672.44</v>
          </cell>
          <cell r="S51">
            <v>39.82</v>
          </cell>
          <cell r="T51">
            <v>2229.92</v>
          </cell>
        </row>
        <row r="52">
          <cell r="B52">
            <v>44246</v>
          </cell>
          <cell r="C52">
            <v>2</v>
          </cell>
          <cell r="D52">
            <v>5</v>
          </cell>
          <cell r="E52">
            <v>31</v>
          </cell>
          <cell r="F52">
            <v>71</v>
          </cell>
          <cell r="G52">
            <v>52</v>
          </cell>
          <cell r="H52">
            <v>0</v>
          </cell>
          <cell r="I52">
            <v>52</v>
          </cell>
          <cell r="J52">
            <v>4433</v>
          </cell>
          <cell r="K52">
            <v>0</v>
          </cell>
          <cell r="L52">
            <v>5</v>
          </cell>
          <cell r="M52">
            <v>4438</v>
          </cell>
          <cell r="N52">
            <v>85.34615384615384</v>
          </cell>
          <cell r="O52">
            <v>143.16129032258064</v>
          </cell>
          <cell r="P52">
            <v>62.507042253521121</v>
          </cell>
          <cell r="Q52">
            <v>0.43661971830985913</v>
          </cell>
          <cell r="R52">
            <v>2028.95</v>
          </cell>
          <cell r="S52">
            <v>115.94</v>
          </cell>
          <cell r="T52">
            <v>2782.56</v>
          </cell>
        </row>
        <row r="53">
          <cell r="B53">
            <v>44247</v>
          </cell>
          <cell r="C53">
            <v>2</v>
          </cell>
          <cell r="D53">
            <v>6</v>
          </cell>
          <cell r="E53">
            <v>46</v>
          </cell>
          <cell r="F53">
            <v>71</v>
          </cell>
          <cell r="G53">
            <v>58</v>
          </cell>
          <cell r="H53">
            <v>0</v>
          </cell>
          <cell r="I53">
            <v>58</v>
          </cell>
          <cell r="J53">
            <v>9752</v>
          </cell>
          <cell r="K53">
            <v>0</v>
          </cell>
          <cell r="L53">
            <v>0</v>
          </cell>
          <cell r="M53">
            <v>9752</v>
          </cell>
          <cell r="N53">
            <v>168.13793103448276</v>
          </cell>
          <cell r="O53">
            <v>212</v>
          </cell>
          <cell r="P53">
            <v>137.35211267605635</v>
          </cell>
          <cell r="Q53">
            <v>0.647887323943662</v>
          </cell>
          <cell r="R53">
            <v>3659.76</v>
          </cell>
          <cell r="S53">
            <v>0</v>
          </cell>
          <cell r="T53">
            <v>6027.84</v>
          </cell>
        </row>
        <row r="54">
          <cell r="B54">
            <v>44248</v>
          </cell>
          <cell r="C54">
            <v>2</v>
          </cell>
          <cell r="D54">
            <v>7</v>
          </cell>
          <cell r="E54">
            <v>52</v>
          </cell>
          <cell r="F54">
            <v>69</v>
          </cell>
          <cell r="G54">
            <v>57</v>
          </cell>
          <cell r="H54">
            <v>2</v>
          </cell>
          <cell r="I54">
            <v>59</v>
          </cell>
          <cell r="J54">
            <v>12636</v>
          </cell>
          <cell r="K54">
            <v>128</v>
          </cell>
          <cell r="L54">
            <v>0</v>
          </cell>
          <cell r="M54">
            <v>12764</v>
          </cell>
          <cell r="N54">
            <v>216.33898305084745</v>
          </cell>
          <cell r="O54">
            <v>245.46153846153845</v>
          </cell>
          <cell r="P54">
            <v>184.98550724637681</v>
          </cell>
          <cell r="Q54">
            <v>0.75362318840579712</v>
          </cell>
          <cell r="R54">
            <v>4763.2</v>
          </cell>
          <cell r="S54">
            <v>357.24</v>
          </cell>
          <cell r="T54">
            <v>9050.08</v>
          </cell>
        </row>
        <row r="55">
          <cell r="B55">
            <v>44249</v>
          </cell>
          <cell r="C55">
            <v>2</v>
          </cell>
          <cell r="D55">
            <v>1</v>
          </cell>
          <cell r="E55">
            <v>16</v>
          </cell>
          <cell r="F55">
            <v>71</v>
          </cell>
          <cell r="G55">
            <v>69</v>
          </cell>
          <cell r="H55">
            <v>1</v>
          </cell>
          <cell r="I55">
            <v>70</v>
          </cell>
          <cell r="J55">
            <v>2416</v>
          </cell>
          <cell r="K55">
            <v>64</v>
          </cell>
          <cell r="L55">
            <v>0</v>
          </cell>
          <cell r="M55">
            <v>2480</v>
          </cell>
          <cell r="N55">
            <v>35.428571428571431</v>
          </cell>
          <cell r="O55">
            <v>155</v>
          </cell>
          <cell r="P55">
            <v>34.929577464788736</v>
          </cell>
          <cell r="Q55">
            <v>0.22535211267605634</v>
          </cell>
          <cell r="R55">
            <v>952.32</v>
          </cell>
          <cell r="S55">
            <v>30.72</v>
          </cell>
          <cell r="T55">
            <v>1566.72</v>
          </cell>
        </row>
        <row r="56">
          <cell r="B56">
            <v>44250</v>
          </cell>
          <cell r="C56">
            <v>2</v>
          </cell>
          <cell r="D56">
            <v>2</v>
          </cell>
          <cell r="E56">
            <v>26</v>
          </cell>
          <cell r="F56">
            <v>71</v>
          </cell>
          <cell r="G56">
            <v>49</v>
          </cell>
          <cell r="H56">
            <v>1</v>
          </cell>
          <cell r="I56">
            <v>50</v>
          </cell>
          <cell r="J56">
            <v>2860</v>
          </cell>
          <cell r="K56">
            <v>64</v>
          </cell>
          <cell r="L56">
            <v>0</v>
          </cell>
          <cell r="M56">
            <v>2924</v>
          </cell>
          <cell r="N56">
            <v>58.48</v>
          </cell>
          <cell r="O56">
            <v>112.46153846153847</v>
          </cell>
          <cell r="P56">
            <v>41.183098591549296</v>
          </cell>
          <cell r="Q56">
            <v>0.36619718309859156</v>
          </cell>
          <cell r="R56">
            <v>1820.78</v>
          </cell>
          <cell r="S56">
            <v>77.48</v>
          </cell>
          <cell r="T56">
            <v>2363.14</v>
          </cell>
        </row>
        <row r="57">
          <cell r="B57">
            <v>44251</v>
          </cell>
          <cell r="C57">
            <v>2</v>
          </cell>
          <cell r="D57">
            <v>3</v>
          </cell>
          <cell r="E57">
            <v>32</v>
          </cell>
          <cell r="F57">
            <v>71</v>
          </cell>
          <cell r="G57">
            <v>34</v>
          </cell>
          <cell r="H57">
            <v>1</v>
          </cell>
          <cell r="I57">
            <v>35</v>
          </cell>
          <cell r="J57">
            <v>5216</v>
          </cell>
          <cell r="K57">
            <v>64</v>
          </cell>
          <cell r="L57">
            <v>0</v>
          </cell>
          <cell r="M57">
            <v>5280</v>
          </cell>
          <cell r="N57">
            <v>150.85714285714286</v>
          </cell>
          <cell r="O57">
            <v>165</v>
          </cell>
          <cell r="P57">
            <v>74.366197183098592</v>
          </cell>
          <cell r="Q57">
            <v>0.45070422535211269</v>
          </cell>
          <cell r="R57">
            <v>1532.16</v>
          </cell>
          <cell r="S57">
            <v>0</v>
          </cell>
          <cell r="T57">
            <v>2553.6</v>
          </cell>
        </row>
        <row r="58">
          <cell r="B58">
            <v>44252</v>
          </cell>
          <cell r="C58">
            <v>2</v>
          </cell>
          <cell r="D58">
            <v>4</v>
          </cell>
          <cell r="E58">
            <v>22</v>
          </cell>
          <cell r="F58">
            <v>71</v>
          </cell>
          <cell r="G58">
            <v>22</v>
          </cell>
          <cell r="H58">
            <v>0</v>
          </cell>
          <cell r="I58">
            <v>22</v>
          </cell>
          <cell r="J58">
            <v>2574</v>
          </cell>
          <cell r="K58">
            <v>0</v>
          </cell>
          <cell r="L58">
            <v>0</v>
          </cell>
          <cell r="M58">
            <v>2574</v>
          </cell>
          <cell r="N58">
            <v>117</v>
          </cell>
          <cell r="O58">
            <v>117</v>
          </cell>
          <cell r="P58">
            <v>36.25352112676056</v>
          </cell>
          <cell r="Q58">
            <v>0.30985915492957744</v>
          </cell>
          <cell r="R58">
            <v>1393.7</v>
          </cell>
          <cell r="S58">
            <v>79.64</v>
          </cell>
          <cell r="T58">
            <v>1672.44</v>
          </cell>
        </row>
        <row r="59">
          <cell r="B59">
            <v>44253</v>
          </cell>
          <cell r="C59">
            <v>2</v>
          </cell>
          <cell r="D59">
            <v>5</v>
          </cell>
          <cell r="E59">
            <v>22</v>
          </cell>
          <cell r="F59">
            <v>71</v>
          </cell>
          <cell r="G59">
            <v>34</v>
          </cell>
          <cell r="H59">
            <v>0</v>
          </cell>
          <cell r="I59">
            <v>34</v>
          </cell>
          <cell r="J59">
            <v>2288</v>
          </cell>
          <cell r="K59">
            <v>0</v>
          </cell>
          <cell r="L59">
            <v>128</v>
          </cell>
          <cell r="M59">
            <v>2416</v>
          </cell>
          <cell r="N59">
            <v>71.058823529411768</v>
          </cell>
          <cell r="O59">
            <v>109.81818181818181</v>
          </cell>
          <cell r="P59">
            <v>34.028169014084504</v>
          </cell>
          <cell r="Q59">
            <v>0.30985915492957744</v>
          </cell>
          <cell r="R59">
            <v>1268.08</v>
          </cell>
          <cell r="S59">
            <v>86.46</v>
          </cell>
          <cell r="T59">
            <v>1930.94</v>
          </cell>
        </row>
        <row r="60">
          <cell r="B60">
            <v>44254</v>
          </cell>
          <cell r="C60">
            <v>2</v>
          </cell>
          <cell r="D60">
            <v>6</v>
          </cell>
          <cell r="E60">
            <v>40</v>
          </cell>
          <cell r="F60">
            <v>70</v>
          </cell>
          <cell r="G60">
            <v>46</v>
          </cell>
          <cell r="H60">
            <v>0</v>
          </cell>
          <cell r="I60">
            <v>46</v>
          </cell>
          <cell r="J60">
            <v>8960</v>
          </cell>
          <cell r="K60">
            <v>0</v>
          </cell>
          <cell r="L60">
            <v>0</v>
          </cell>
          <cell r="M60">
            <v>8960</v>
          </cell>
          <cell r="N60">
            <v>194.78260869565219</v>
          </cell>
          <cell r="O60">
            <v>224</v>
          </cell>
          <cell r="P60">
            <v>128</v>
          </cell>
          <cell r="Q60">
            <v>0.5714285714285714</v>
          </cell>
          <cell r="R60">
            <v>3679.2</v>
          </cell>
          <cell r="S60">
            <v>262.8</v>
          </cell>
          <cell r="T60">
            <v>6394.8</v>
          </cell>
        </row>
        <row r="61">
          <cell r="B61">
            <v>44255</v>
          </cell>
          <cell r="C61">
            <v>2</v>
          </cell>
          <cell r="D61">
            <v>7</v>
          </cell>
          <cell r="E61">
            <v>48</v>
          </cell>
          <cell r="F61">
            <v>70</v>
          </cell>
          <cell r="G61">
            <v>65</v>
          </cell>
          <cell r="H61">
            <v>0</v>
          </cell>
          <cell r="I61">
            <v>65</v>
          </cell>
          <cell r="J61">
            <v>11376</v>
          </cell>
          <cell r="K61">
            <v>0</v>
          </cell>
          <cell r="L61">
            <v>0</v>
          </cell>
          <cell r="M61">
            <v>11376</v>
          </cell>
          <cell r="N61">
            <v>175.01538461538462</v>
          </cell>
          <cell r="O61">
            <v>237</v>
          </cell>
          <cell r="P61">
            <v>162.51428571428571</v>
          </cell>
          <cell r="Q61">
            <v>0.68571428571428572</v>
          </cell>
          <cell r="R61">
            <v>3326.4</v>
          </cell>
          <cell r="S61">
            <v>110.88</v>
          </cell>
          <cell r="T61">
            <v>6541.92</v>
          </cell>
        </row>
        <row r="62">
          <cell r="B62">
            <v>44256</v>
          </cell>
          <cell r="C62">
            <v>3</v>
          </cell>
          <cell r="D62">
            <v>1</v>
          </cell>
          <cell r="E62">
            <v>13</v>
          </cell>
          <cell r="F62">
            <v>71</v>
          </cell>
          <cell r="G62">
            <v>57</v>
          </cell>
          <cell r="H62">
            <v>0</v>
          </cell>
          <cell r="I62">
            <v>57</v>
          </cell>
          <cell r="J62">
            <v>1911</v>
          </cell>
          <cell r="K62">
            <v>0</v>
          </cell>
          <cell r="L62">
            <v>0</v>
          </cell>
          <cell r="M62">
            <v>1911</v>
          </cell>
          <cell r="N62">
            <v>33.526315789473685</v>
          </cell>
          <cell r="O62">
            <v>147</v>
          </cell>
          <cell r="P62">
            <v>26.91549295774648</v>
          </cell>
          <cell r="Q62">
            <v>0.18309859154929578</v>
          </cell>
          <cell r="R62">
            <v>780.78</v>
          </cell>
          <cell r="S62">
            <v>0</v>
          </cell>
          <cell r="T62">
            <v>1561.56</v>
          </cell>
        </row>
        <row r="63">
          <cell r="B63">
            <v>44257</v>
          </cell>
          <cell r="C63">
            <v>3</v>
          </cell>
          <cell r="D63">
            <v>2</v>
          </cell>
          <cell r="E63">
            <v>34</v>
          </cell>
          <cell r="F63">
            <v>71</v>
          </cell>
          <cell r="G63">
            <v>34</v>
          </cell>
          <cell r="H63">
            <v>0</v>
          </cell>
          <cell r="I63">
            <v>34</v>
          </cell>
          <cell r="J63">
            <v>5134</v>
          </cell>
          <cell r="K63">
            <v>0</v>
          </cell>
          <cell r="L63">
            <v>0</v>
          </cell>
          <cell r="M63">
            <v>5134</v>
          </cell>
          <cell r="N63">
            <v>151</v>
          </cell>
          <cell r="O63">
            <v>151</v>
          </cell>
          <cell r="P63">
            <v>72.309859154929569</v>
          </cell>
          <cell r="Q63">
            <v>0.47887323943661969</v>
          </cell>
          <cell r="R63">
            <v>2584.6799999999998</v>
          </cell>
          <cell r="S63">
            <v>61.54</v>
          </cell>
          <cell r="T63">
            <v>3384.7</v>
          </cell>
        </row>
        <row r="64">
          <cell r="B64">
            <v>44258</v>
          </cell>
          <cell r="C64">
            <v>3</v>
          </cell>
          <cell r="D64">
            <v>3</v>
          </cell>
          <cell r="E64">
            <v>34</v>
          </cell>
          <cell r="F64">
            <v>71</v>
          </cell>
          <cell r="G64">
            <v>66</v>
          </cell>
          <cell r="H64">
            <v>0</v>
          </cell>
          <cell r="I64">
            <v>66</v>
          </cell>
          <cell r="J64">
            <v>6562</v>
          </cell>
          <cell r="K64">
            <v>0</v>
          </cell>
          <cell r="L64">
            <v>15</v>
          </cell>
          <cell r="M64">
            <v>6577</v>
          </cell>
          <cell r="N64">
            <v>99.651515151515156</v>
          </cell>
          <cell r="O64">
            <v>193.44117647058823</v>
          </cell>
          <cell r="P64">
            <v>92.633802816901408</v>
          </cell>
          <cell r="Q64">
            <v>0.47887323943661969</v>
          </cell>
          <cell r="R64">
            <v>1428</v>
          </cell>
          <cell r="S64">
            <v>107.1</v>
          </cell>
          <cell r="T64">
            <v>1927.8</v>
          </cell>
        </row>
        <row r="65">
          <cell r="B65">
            <v>44259</v>
          </cell>
          <cell r="C65">
            <v>3</v>
          </cell>
          <cell r="D65">
            <v>4</v>
          </cell>
          <cell r="E65">
            <v>32</v>
          </cell>
          <cell r="F65">
            <v>71</v>
          </cell>
          <cell r="G65">
            <v>65</v>
          </cell>
          <cell r="H65">
            <v>0</v>
          </cell>
          <cell r="I65">
            <v>65</v>
          </cell>
          <cell r="J65">
            <v>5920</v>
          </cell>
          <cell r="K65">
            <v>0</v>
          </cell>
          <cell r="L65">
            <v>5</v>
          </cell>
          <cell r="M65">
            <v>5925</v>
          </cell>
          <cell r="N65">
            <v>91.15384615384616</v>
          </cell>
          <cell r="O65">
            <v>185.15625</v>
          </cell>
          <cell r="P65">
            <v>83.450704225352112</v>
          </cell>
          <cell r="Q65">
            <v>0.45070422535211269</v>
          </cell>
          <cell r="R65">
            <v>1596.16</v>
          </cell>
          <cell r="S65">
            <v>74.239999999999995</v>
          </cell>
          <cell r="T65">
            <v>1633.28</v>
          </cell>
        </row>
        <row r="66">
          <cell r="B66">
            <v>44260</v>
          </cell>
          <cell r="C66">
            <v>3</v>
          </cell>
          <cell r="D66">
            <v>5</v>
          </cell>
          <cell r="E66">
            <v>62</v>
          </cell>
          <cell r="F66">
            <v>71</v>
          </cell>
          <cell r="G66">
            <v>62</v>
          </cell>
          <cell r="H66">
            <v>0</v>
          </cell>
          <cell r="I66">
            <v>62</v>
          </cell>
          <cell r="J66">
            <v>10664</v>
          </cell>
          <cell r="K66">
            <v>0</v>
          </cell>
          <cell r="L66">
            <v>0</v>
          </cell>
          <cell r="M66">
            <v>10664</v>
          </cell>
          <cell r="N66">
            <v>172</v>
          </cell>
          <cell r="O66">
            <v>172</v>
          </cell>
          <cell r="P66">
            <v>150.19718309859155</v>
          </cell>
          <cell r="Q66">
            <v>0.87323943661971826</v>
          </cell>
          <cell r="R66">
            <v>3073.96</v>
          </cell>
          <cell r="S66">
            <v>166.16</v>
          </cell>
          <cell r="T66">
            <v>6231</v>
          </cell>
        </row>
        <row r="67">
          <cell r="B67">
            <v>44261</v>
          </cell>
          <cell r="C67">
            <v>3</v>
          </cell>
          <cell r="D67">
            <v>6</v>
          </cell>
          <cell r="E67">
            <v>66</v>
          </cell>
          <cell r="F67">
            <v>69</v>
          </cell>
          <cell r="G67">
            <v>45</v>
          </cell>
          <cell r="H67">
            <v>0</v>
          </cell>
          <cell r="I67">
            <v>45</v>
          </cell>
          <cell r="J67">
            <v>14520</v>
          </cell>
          <cell r="K67">
            <v>0</v>
          </cell>
          <cell r="L67">
            <v>0</v>
          </cell>
          <cell r="M67">
            <v>14520</v>
          </cell>
          <cell r="N67">
            <v>322.66666666666669</v>
          </cell>
          <cell r="O67">
            <v>220</v>
          </cell>
          <cell r="P67">
            <v>210.43478260869566</v>
          </cell>
          <cell r="Q67">
            <v>0.95652173913043481</v>
          </cell>
          <cell r="R67">
            <v>6699</v>
          </cell>
          <cell r="S67">
            <v>133.97999999999999</v>
          </cell>
          <cell r="T67">
            <v>8038.8</v>
          </cell>
        </row>
        <row r="68">
          <cell r="B68">
            <v>44262</v>
          </cell>
          <cell r="C68">
            <v>3</v>
          </cell>
          <cell r="D68">
            <v>7</v>
          </cell>
          <cell r="E68">
            <v>70</v>
          </cell>
          <cell r="F68">
            <v>71</v>
          </cell>
          <cell r="G68">
            <v>69</v>
          </cell>
          <cell r="H68">
            <v>0</v>
          </cell>
          <cell r="I68">
            <v>69</v>
          </cell>
          <cell r="J68">
            <v>17500</v>
          </cell>
          <cell r="K68">
            <v>0</v>
          </cell>
          <cell r="L68">
            <v>0</v>
          </cell>
          <cell r="M68">
            <v>17500</v>
          </cell>
          <cell r="N68">
            <v>253.62318840579709</v>
          </cell>
          <cell r="O68">
            <v>250</v>
          </cell>
          <cell r="P68">
            <v>246.47887323943664</v>
          </cell>
          <cell r="Q68">
            <v>0.9859154929577465</v>
          </cell>
          <cell r="R68">
            <v>8332.7999999999993</v>
          </cell>
          <cell r="S68">
            <v>520.79999999999995</v>
          </cell>
          <cell r="T68">
            <v>11631.2</v>
          </cell>
        </row>
        <row r="69">
          <cell r="B69">
            <v>44263</v>
          </cell>
          <cell r="C69">
            <v>3</v>
          </cell>
          <cell r="D69">
            <v>1</v>
          </cell>
          <cell r="E69">
            <v>29</v>
          </cell>
          <cell r="F69">
            <v>71</v>
          </cell>
          <cell r="G69">
            <v>69</v>
          </cell>
          <cell r="H69">
            <v>0</v>
          </cell>
          <cell r="I69">
            <v>69</v>
          </cell>
          <cell r="J69">
            <v>3190</v>
          </cell>
          <cell r="K69">
            <v>0</v>
          </cell>
          <cell r="L69">
            <v>0</v>
          </cell>
          <cell r="M69">
            <v>3190</v>
          </cell>
          <cell r="N69">
            <v>46.231884057971016</v>
          </cell>
          <cell r="O69">
            <v>110</v>
          </cell>
          <cell r="P69">
            <v>44.929577464788736</v>
          </cell>
          <cell r="Q69">
            <v>0.40845070422535212</v>
          </cell>
          <cell r="R69">
            <v>1065.75</v>
          </cell>
          <cell r="S69">
            <v>30.45</v>
          </cell>
          <cell r="T69">
            <v>2070.6</v>
          </cell>
        </row>
        <row r="70">
          <cell r="B70">
            <v>44264</v>
          </cell>
          <cell r="C70">
            <v>3</v>
          </cell>
          <cell r="D70">
            <v>2</v>
          </cell>
          <cell r="E70">
            <v>33</v>
          </cell>
          <cell r="F70">
            <v>71</v>
          </cell>
          <cell r="G70">
            <v>34</v>
          </cell>
          <cell r="H70">
            <v>0</v>
          </cell>
          <cell r="I70">
            <v>34</v>
          </cell>
          <cell r="J70">
            <v>6072</v>
          </cell>
          <cell r="K70">
            <v>0</v>
          </cell>
          <cell r="L70">
            <v>0</v>
          </cell>
          <cell r="M70">
            <v>6072</v>
          </cell>
          <cell r="N70">
            <v>178.58823529411765</v>
          </cell>
          <cell r="O70">
            <v>184</v>
          </cell>
          <cell r="P70">
            <v>85.521126760563376</v>
          </cell>
          <cell r="Q70">
            <v>0.46478873239436619</v>
          </cell>
          <cell r="R70">
            <v>2744.28</v>
          </cell>
          <cell r="S70">
            <v>65.34</v>
          </cell>
          <cell r="T70">
            <v>5031.18</v>
          </cell>
        </row>
        <row r="71">
          <cell r="B71">
            <v>44265</v>
          </cell>
          <cell r="C71">
            <v>3</v>
          </cell>
          <cell r="D71">
            <v>3</v>
          </cell>
          <cell r="E71">
            <v>28</v>
          </cell>
          <cell r="F71">
            <v>71</v>
          </cell>
          <cell r="G71">
            <v>43</v>
          </cell>
          <cell r="H71">
            <v>0</v>
          </cell>
          <cell r="I71">
            <v>43</v>
          </cell>
          <cell r="J71">
            <v>4312</v>
          </cell>
          <cell r="K71">
            <v>0</v>
          </cell>
          <cell r="L71">
            <v>168</v>
          </cell>
          <cell r="M71">
            <v>4480</v>
          </cell>
          <cell r="N71">
            <v>104.18604651162791</v>
          </cell>
          <cell r="O71">
            <v>160</v>
          </cell>
          <cell r="P71">
            <v>63.098591549295769</v>
          </cell>
          <cell r="Q71">
            <v>0.39436619718309857</v>
          </cell>
          <cell r="R71">
            <v>1783.6</v>
          </cell>
          <cell r="S71">
            <v>109.2</v>
          </cell>
          <cell r="T71">
            <v>1638</v>
          </cell>
        </row>
        <row r="72">
          <cell r="B72">
            <v>44266</v>
          </cell>
          <cell r="C72">
            <v>3</v>
          </cell>
          <cell r="D72">
            <v>4</v>
          </cell>
          <cell r="E72">
            <v>44</v>
          </cell>
          <cell r="F72">
            <v>71</v>
          </cell>
          <cell r="G72">
            <v>41</v>
          </cell>
          <cell r="H72">
            <v>0</v>
          </cell>
          <cell r="I72">
            <v>41</v>
          </cell>
          <cell r="J72">
            <v>8492</v>
          </cell>
          <cell r="K72">
            <v>0</v>
          </cell>
          <cell r="L72">
            <v>225</v>
          </cell>
          <cell r="M72">
            <v>8717</v>
          </cell>
          <cell r="N72">
            <v>212.60975609756099</v>
          </cell>
          <cell r="O72">
            <v>198.11363636363637</v>
          </cell>
          <cell r="P72">
            <v>122.77464788732394</v>
          </cell>
          <cell r="Q72">
            <v>0.61971830985915488</v>
          </cell>
          <cell r="R72">
            <v>3926.56</v>
          </cell>
          <cell r="S72">
            <v>170.72</v>
          </cell>
          <cell r="T72">
            <v>5463.04</v>
          </cell>
        </row>
        <row r="73">
          <cell r="B73">
            <v>44267</v>
          </cell>
          <cell r="C73">
            <v>3</v>
          </cell>
          <cell r="D73">
            <v>5</v>
          </cell>
          <cell r="E73">
            <v>35</v>
          </cell>
          <cell r="F73">
            <v>70</v>
          </cell>
          <cell r="G73">
            <v>46</v>
          </cell>
          <cell r="H73">
            <v>0</v>
          </cell>
          <cell r="I73">
            <v>46</v>
          </cell>
          <cell r="J73">
            <v>6230</v>
          </cell>
          <cell r="K73">
            <v>0</v>
          </cell>
          <cell r="L73">
            <v>0</v>
          </cell>
          <cell r="M73">
            <v>6230</v>
          </cell>
          <cell r="N73">
            <v>135.43478260869566</v>
          </cell>
          <cell r="O73">
            <v>178</v>
          </cell>
          <cell r="P73">
            <v>89</v>
          </cell>
          <cell r="Q73">
            <v>0.5</v>
          </cell>
          <cell r="R73">
            <v>2582.65</v>
          </cell>
          <cell r="S73">
            <v>0</v>
          </cell>
          <cell r="T73">
            <v>2802.45</v>
          </cell>
        </row>
        <row r="74">
          <cell r="B74">
            <v>44268</v>
          </cell>
          <cell r="C74">
            <v>3</v>
          </cell>
          <cell r="D74">
            <v>6</v>
          </cell>
          <cell r="E74">
            <v>53</v>
          </cell>
          <cell r="F74">
            <v>70</v>
          </cell>
          <cell r="G74">
            <v>53</v>
          </cell>
          <cell r="H74">
            <v>0</v>
          </cell>
          <cell r="I74">
            <v>53</v>
          </cell>
          <cell r="J74">
            <v>12349</v>
          </cell>
          <cell r="K74">
            <v>0</v>
          </cell>
          <cell r="L74">
            <v>0</v>
          </cell>
          <cell r="M74">
            <v>12349</v>
          </cell>
          <cell r="N74">
            <v>233</v>
          </cell>
          <cell r="O74">
            <v>233</v>
          </cell>
          <cell r="P74">
            <v>176.41428571428571</v>
          </cell>
          <cell r="Q74">
            <v>0.75714285714285712</v>
          </cell>
          <cell r="R74">
            <v>4719.12</v>
          </cell>
          <cell r="S74">
            <v>337.08</v>
          </cell>
          <cell r="T74">
            <v>7191.04</v>
          </cell>
        </row>
        <row r="75">
          <cell r="B75">
            <v>44269</v>
          </cell>
          <cell r="C75">
            <v>3</v>
          </cell>
          <cell r="D75">
            <v>7</v>
          </cell>
          <cell r="E75">
            <v>69</v>
          </cell>
          <cell r="F75">
            <v>70</v>
          </cell>
          <cell r="G75">
            <v>65</v>
          </cell>
          <cell r="H75">
            <v>0</v>
          </cell>
          <cell r="I75">
            <v>65</v>
          </cell>
          <cell r="J75">
            <v>16353</v>
          </cell>
          <cell r="K75">
            <v>0</v>
          </cell>
          <cell r="L75">
            <v>176</v>
          </cell>
          <cell r="M75">
            <v>16529</v>
          </cell>
          <cell r="N75">
            <v>254.2923076923077</v>
          </cell>
          <cell r="O75">
            <v>239.55072463768116</v>
          </cell>
          <cell r="P75">
            <v>236.12857142857143</v>
          </cell>
          <cell r="Q75">
            <v>0.98571428571428577</v>
          </cell>
          <cell r="R75">
            <v>8280</v>
          </cell>
          <cell r="S75">
            <v>345</v>
          </cell>
          <cell r="T75">
            <v>13800</v>
          </cell>
        </row>
        <row r="76">
          <cell r="B76">
            <v>44270</v>
          </cell>
          <cell r="C76">
            <v>3</v>
          </cell>
          <cell r="D76">
            <v>1</v>
          </cell>
          <cell r="E76">
            <v>26</v>
          </cell>
          <cell r="F76">
            <v>70</v>
          </cell>
          <cell r="G76">
            <v>69</v>
          </cell>
          <cell r="H76">
            <v>0</v>
          </cell>
          <cell r="I76">
            <v>69</v>
          </cell>
          <cell r="J76">
            <v>3276</v>
          </cell>
          <cell r="K76">
            <v>0</v>
          </cell>
          <cell r="L76">
            <v>0</v>
          </cell>
          <cell r="M76">
            <v>3276</v>
          </cell>
          <cell r="N76">
            <v>47.478260869565219</v>
          </cell>
          <cell r="O76">
            <v>126</v>
          </cell>
          <cell r="P76">
            <v>46.800000000000004</v>
          </cell>
          <cell r="Q76">
            <v>0.37142857142857144</v>
          </cell>
          <cell r="R76">
            <v>973.44</v>
          </cell>
          <cell r="S76">
            <v>54.08</v>
          </cell>
          <cell r="T76">
            <v>1352</v>
          </cell>
        </row>
        <row r="77">
          <cell r="B77">
            <v>44271</v>
          </cell>
          <cell r="C77">
            <v>3</v>
          </cell>
          <cell r="D77">
            <v>2</v>
          </cell>
          <cell r="E77">
            <v>35</v>
          </cell>
          <cell r="F77">
            <v>71</v>
          </cell>
          <cell r="G77">
            <v>57</v>
          </cell>
          <cell r="H77">
            <v>0</v>
          </cell>
          <cell r="I77">
            <v>57</v>
          </cell>
          <cell r="J77">
            <v>3605</v>
          </cell>
          <cell r="K77">
            <v>0</v>
          </cell>
          <cell r="L77">
            <v>0</v>
          </cell>
          <cell r="M77">
            <v>3605</v>
          </cell>
          <cell r="N77">
            <v>63.245614035087719</v>
          </cell>
          <cell r="O77">
            <v>103</v>
          </cell>
          <cell r="P77">
            <v>50.774647887323944</v>
          </cell>
          <cell r="Q77">
            <v>0.49295774647887325</v>
          </cell>
          <cell r="R77">
            <v>1719.9</v>
          </cell>
          <cell r="S77">
            <v>0</v>
          </cell>
          <cell r="T77">
            <v>2457</v>
          </cell>
        </row>
        <row r="78">
          <cell r="B78">
            <v>44272</v>
          </cell>
          <cell r="C78">
            <v>3</v>
          </cell>
          <cell r="D78">
            <v>3</v>
          </cell>
          <cell r="E78">
            <v>34</v>
          </cell>
          <cell r="F78">
            <v>71</v>
          </cell>
          <cell r="G78">
            <v>34</v>
          </cell>
          <cell r="H78">
            <v>0</v>
          </cell>
          <cell r="I78">
            <v>34</v>
          </cell>
          <cell r="J78">
            <v>5032</v>
          </cell>
          <cell r="K78">
            <v>0</v>
          </cell>
          <cell r="L78">
            <v>0</v>
          </cell>
          <cell r="M78">
            <v>5032</v>
          </cell>
          <cell r="N78">
            <v>148</v>
          </cell>
          <cell r="O78">
            <v>148</v>
          </cell>
          <cell r="P78">
            <v>70.873239436619713</v>
          </cell>
          <cell r="Q78">
            <v>0.47887323943661969</v>
          </cell>
          <cell r="R78">
            <v>2438.48</v>
          </cell>
          <cell r="S78">
            <v>55.42</v>
          </cell>
          <cell r="T78">
            <v>4156.5</v>
          </cell>
        </row>
        <row r="79">
          <cell r="B79">
            <v>44273</v>
          </cell>
          <cell r="C79">
            <v>3</v>
          </cell>
          <cell r="D79">
            <v>4</v>
          </cell>
          <cell r="E79">
            <v>35</v>
          </cell>
          <cell r="F79">
            <v>71</v>
          </cell>
          <cell r="G79">
            <v>55</v>
          </cell>
          <cell r="H79">
            <v>0</v>
          </cell>
          <cell r="I79">
            <v>55</v>
          </cell>
          <cell r="J79">
            <v>4445</v>
          </cell>
          <cell r="K79">
            <v>0</v>
          </cell>
          <cell r="L79">
            <v>15</v>
          </cell>
          <cell r="M79">
            <v>4460</v>
          </cell>
          <cell r="N79">
            <v>81.090909090909093</v>
          </cell>
          <cell r="O79">
            <v>127.42857142857143</v>
          </cell>
          <cell r="P79">
            <v>62.816901408450704</v>
          </cell>
          <cell r="Q79">
            <v>0.49295774647887325</v>
          </cell>
          <cell r="R79">
            <v>2623.95</v>
          </cell>
          <cell r="S79">
            <v>160.65</v>
          </cell>
          <cell r="T79">
            <v>4016.25</v>
          </cell>
        </row>
        <row r="80">
          <cell r="B80">
            <v>44274</v>
          </cell>
          <cell r="C80">
            <v>3</v>
          </cell>
          <cell r="D80">
            <v>5</v>
          </cell>
          <cell r="E80">
            <v>19</v>
          </cell>
          <cell r="F80">
            <v>71</v>
          </cell>
          <cell r="G80">
            <v>52</v>
          </cell>
          <cell r="H80">
            <v>0</v>
          </cell>
          <cell r="I80">
            <v>52</v>
          </cell>
          <cell r="J80">
            <v>2622</v>
          </cell>
          <cell r="K80">
            <v>0</v>
          </cell>
          <cell r="L80">
            <v>5</v>
          </cell>
          <cell r="M80">
            <v>2627</v>
          </cell>
          <cell r="N80">
            <v>50.519230769230766</v>
          </cell>
          <cell r="O80">
            <v>138.26315789473685</v>
          </cell>
          <cell r="P80">
            <v>37</v>
          </cell>
          <cell r="Q80">
            <v>0.26760563380281688</v>
          </cell>
          <cell r="R80">
            <v>970.14</v>
          </cell>
          <cell r="S80">
            <v>78.66</v>
          </cell>
          <cell r="T80">
            <v>1101.24</v>
          </cell>
        </row>
        <row r="81">
          <cell r="B81">
            <v>44275</v>
          </cell>
          <cell r="C81">
            <v>3</v>
          </cell>
          <cell r="D81">
            <v>6</v>
          </cell>
          <cell r="E81">
            <v>69</v>
          </cell>
          <cell r="F81">
            <v>71</v>
          </cell>
          <cell r="G81">
            <v>58</v>
          </cell>
          <cell r="H81">
            <v>0</v>
          </cell>
          <cell r="I81">
            <v>58</v>
          </cell>
          <cell r="J81">
            <v>15801</v>
          </cell>
          <cell r="K81">
            <v>0</v>
          </cell>
          <cell r="L81">
            <v>0</v>
          </cell>
          <cell r="M81">
            <v>15801</v>
          </cell>
          <cell r="N81">
            <v>272.43103448275861</v>
          </cell>
          <cell r="O81">
            <v>229</v>
          </cell>
          <cell r="P81">
            <v>222.5492957746479</v>
          </cell>
          <cell r="Q81">
            <v>0.971830985915493</v>
          </cell>
          <cell r="R81">
            <v>4663.0200000000004</v>
          </cell>
          <cell r="S81">
            <v>451.26</v>
          </cell>
          <cell r="T81">
            <v>11281.5</v>
          </cell>
        </row>
        <row r="82">
          <cell r="B82">
            <v>44276</v>
          </cell>
          <cell r="C82">
            <v>3</v>
          </cell>
          <cell r="D82">
            <v>7</v>
          </cell>
          <cell r="E82">
            <v>62</v>
          </cell>
          <cell r="F82">
            <v>69</v>
          </cell>
          <cell r="G82">
            <v>57</v>
          </cell>
          <cell r="H82">
            <v>0</v>
          </cell>
          <cell r="I82">
            <v>57</v>
          </cell>
          <cell r="J82">
            <v>12586</v>
          </cell>
          <cell r="K82">
            <v>0</v>
          </cell>
          <cell r="L82">
            <v>0</v>
          </cell>
          <cell r="M82">
            <v>12586</v>
          </cell>
          <cell r="N82">
            <v>220.80701754385964</v>
          </cell>
          <cell r="O82">
            <v>203</v>
          </cell>
          <cell r="P82">
            <v>182.40579710144928</v>
          </cell>
          <cell r="Q82">
            <v>0.89855072463768115</v>
          </cell>
          <cell r="R82">
            <v>5440.5</v>
          </cell>
          <cell r="S82">
            <v>279</v>
          </cell>
          <cell r="T82">
            <v>6696</v>
          </cell>
        </row>
        <row r="83">
          <cell r="B83">
            <v>44277</v>
          </cell>
          <cell r="C83">
            <v>3</v>
          </cell>
          <cell r="D83">
            <v>1</v>
          </cell>
          <cell r="E83">
            <v>30</v>
          </cell>
          <cell r="F83">
            <v>71</v>
          </cell>
          <cell r="G83">
            <v>69</v>
          </cell>
          <cell r="H83">
            <v>0</v>
          </cell>
          <cell r="I83">
            <v>69</v>
          </cell>
          <cell r="J83">
            <v>4050</v>
          </cell>
          <cell r="K83">
            <v>0</v>
          </cell>
          <cell r="L83">
            <v>0</v>
          </cell>
          <cell r="M83">
            <v>4050</v>
          </cell>
          <cell r="N83">
            <v>58.695652173913047</v>
          </cell>
          <cell r="O83">
            <v>135</v>
          </cell>
          <cell r="P83">
            <v>57.04225352112676</v>
          </cell>
          <cell r="Q83">
            <v>0.42253521126760563</v>
          </cell>
          <cell r="R83">
            <v>2199.6</v>
          </cell>
          <cell r="S83">
            <v>112.8</v>
          </cell>
          <cell r="T83">
            <v>3722.4</v>
          </cell>
        </row>
        <row r="84">
          <cell r="B84">
            <v>44278</v>
          </cell>
          <cell r="C84">
            <v>3</v>
          </cell>
          <cell r="D84">
            <v>2</v>
          </cell>
          <cell r="E84">
            <v>35</v>
          </cell>
          <cell r="F84">
            <v>71</v>
          </cell>
          <cell r="G84">
            <v>49</v>
          </cell>
          <cell r="H84">
            <v>0</v>
          </cell>
          <cell r="I84">
            <v>49</v>
          </cell>
          <cell r="J84">
            <v>5250</v>
          </cell>
          <cell r="K84">
            <v>0</v>
          </cell>
          <cell r="L84">
            <v>0</v>
          </cell>
          <cell r="M84">
            <v>5250</v>
          </cell>
          <cell r="N84">
            <v>107.14285714285714</v>
          </cell>
          <cell r="O84">
            <v>150</v>
          </cell>
          <cell r="P84">
            <v>73.943661971830991</v>
          </cell>
          <cell r="Q84">
            <v>0.49295774647887325</v>
          </cell>
          <cell r="R84">
            <v>2826.95</v>
          </cell>
          <cell r="S84">
            <v>68.95</v>
          </cell>
          <cell r="T84">
            <v>4964.3999999999996</v>
          </cell>
        </row>
        <row r="85">
          <cell r="B85">
            <v>44279</v>
          </cell>
          <cell r="C85">
            <v>3</v>
          </cell>
          <cell r="D85">
            <v>3</v>
          </cell>
          <cell r="E85">
            <v>35</v>
          </cell>
          <cell r="F85">
            <v>71</v>
          </cell>
          <cell r="G85">
            <v>34</v>
          </cell>
          <cell r="H85">
            <v>0</v>
          </cell>
          <cell r="I85">
            <v>34</v>
          </cell>
          <cell r="J85">
            <v>4795</v>
          </cell>
          <cell r="K85">
            <v>0</v>
          </cell>
          <cell r="L85">
            <v>0</v>
          </cell>
          <cell r="M85">
            <v>4795</v>
          </cell>
          <cell r="N85">
            <v>141.02941176470588</v>
          </cell>
          <cell r="O85">
            <v>137</v>
          </cell>
          <cell r="P85">
            <v>67.535211267605632</v>
          </cell>
          <cell r="Q85">
            <v>0.49295774647887325</v>
          </cell>
          <cell r="R85">
            <v>2102.1</v>
          </cell>
          <cell r="S85">
            <v>100.1</v>
          </cell>
          <cell r="T85">
            <v>2252.25</v>
          </cell>
        </row>
        <row r="86">
          <cell r="B86">
            <v>44280</v>
          </cell>
          <cell r="C86">
            <v>3</v>
          </cell>
          <cell r="D86">
            <v>4</v>
          </cell>
          <cell r="E86">
            <v>28</v>
          </cell>
          <cell r="F86">
            <v>71</v>
          </cell>
          <cell r="G86">
            <v>22</v>
          </cell>
          <cell r="H86">
            <v>0</v>
          </cell>
          <cell r="I86">
            <v>22</v>
          </cell>
          <cell r="J86">
            <v>4732</v>
          </cell>
          <cell r="K86">
            <v>0</v>
          </cell>
          <cell r="L86">
            <v>0</v>
          </cell>
          <cell r="M86">
            <v>4732</v>
          </cell>
          <cell r="N86">
            <v>215.09090909090909</v>
          </cell>
          <cell r="O86">
            <v>169</v>
          </cell>
          <cell r="P86">
            <v>66.647887323943664</v>
          </cell>
          <cell r="Q86">
            <v>0.39436619718309857</v>
          </cell>
          <cell r="R86">
            <v>1251.32</v>
          </cell>
          <cell r="S86">
            <v>30.52</v>
          </cell>
          <cell r="T86">
            <v>2227.96</v>
          </cell>
        </row>
        <row r="87">
          <cell r="B87">
            <v>44281</v>
          </cell>
          <cell r="C87">
            <v>3</v>
          </cell>
          <cell r="D87">
            <v>5</v>
          </cell>
          <cell r="E87">
            <v>34</v>
          </cell>
          <cell r="F87">
            <v>71</v>
          </cell>
          <cell r="G87">
            <v>34</v>
          </cell>
          <cell r="H87">
            <v>0</v>
          </cell>
          <cell r="I87">
            <v>34</v>
          </cell>
          <cell r="J87">
            <v>4114</v>
          </cell>
          <cell r="K87">
            <v>0</v>
          </cell>
          <cell r="L87">
            <v>128</v>
          </cell>
          <cell r="M87">
            <v>4242</v>
          </cell>
          <cell r="N87">
            <v>124.76470588235294</v>
          </cell>
          <cell r="O87">
            <v>124.76470588235294</v>
          </cell>
          <cell r="P87">
            <v>59.746478873239433</v>
          </cell>
          <cell r="Q87">
            <v>0.47887323943661969</v>
          </cell>
          <cell r="R87">
            <v>1710.88</v>
          </cell>
          <cell r="S87">
            <v>0</v>
          </cell>
          <cell r="T87">
            <v>3774</v>
          </cell>
        </row>
        <row r="88">
          <cell r="B88">
            <v>44282</v>
          </cell>
          <cell r="C88">
            <v>3</v>
          </cell>
          <cell r="D88">
            <v>6</v>
          </cell>
          <cell r="E88">
            <v>65</v>
          </cell>
          <cell r="F88">
            <v>70</v>
          </cell>
          <cell r="G88">
            <v>46</v>
          </cell>
          <cell r="H88">
            <v>0</v>
          </cell>
          <cell r="I88">
            <v>46</v>
          </cell>
          <cell r="J88">
            <v>13975</v>
          </cell>
          <cell r="K88">
            <v>0</v>
          </cell>
          <cell r="L88">
            <v>0</v>
          </cell>
          <cell r="M88">
            <v>13975</v>
          </cell>
          <cell r="N88">
            <v>303.80434782608694</v>
          </cell>
          <cell r="O88">
            <v>215</v>
          </cell>
          <cell r="P88">
            <v>199.64285714285714</v>
          </cell>
          <cell r="Q88">
            <v>0.9285714285714286</v>
          </cell>
          <cell r="R88">
            <v>6323.85</v>
          </cell>
          <cell r="S88">
            <v>134.55000000000001</v>
          </cell>
          <cell r="T88">
            <v>6458.4</v>
          </cell>
        </row>
        <row r="89">
          <cell r="B89">
            <v>44283</v>
          </cell>
          <cell r="C89">
            <v>3</v>
          </cell>
          <cell r="D89">
            <v>7</v>
          </cell>
          <cell r="E89">
            <v>68</v>
          </cell>
          <cell r="F89">
            <v>70</v>
          </cell>
          <cell r="G89">
            <v>65</v>
          </cell>
          <cell r="H89">
            <v>0</v>
          </cell>
          <cell r="I89">
            <v>65</v>
          </cell>
          <cell r="J89">
            <v>14280</v>
          </cell>
          <cell r="K89">
            <v>0</v>
          </cell>
          <cell r="L89">
            <v>0</v>
          </cell>
          <cell r="M89">
            <v>14280</v>
          </cell>
          <cell r="N89">
            <v>219.69230769230768</v>
          </cell>
          <cell r="O89">
            <v>210</v>
          </cell>
          <cell r="P89">
            <v>204</v>
          </cell>
          <cell r="Q89">
            <v>0.97142857142857142</v>
          </cell>
          <cell r="R89">
            <v>5988.08</v>
          </cell>
          <cell r="S89">
            <v>485.52</v>
          </cell>
          <cell r="T89">
            <v>7768.32</v>
          </cell>
        </row>
        <row r="90">
          <cell r="B90">
            <v>44284</v>
          </cell>
          <cell r="C90">
            <v>3</v>
          </cell>
          <cell r="D90">
            <v>1</v>
          </cell>
          <cell r="E90">
            <v>34</v>
          </cell>
          <cell r="F90">
            <v>71</v>
          </cell>
          <cell r="G90">
            <v>34</v>
          </cell>
          <cell r="H90">
            <v>0</v>
          </cell>
          <cell r="I90">
            <v>34</v>
          </cell>
          <cell r="J90">
            <v>4454</v>
          </cell>
          <cell r="K90">
            <v>0</v>
          </cell>
          <cell r="L90">
            <v>128</v>
          </cell>
          <cell r="M90">
            <v>4582</v>
          </cell>
          <cell r="N90">
            <v>134.76470588235293</v>
          </cell>
          <cell r="O90">
            <v>134.76470588235293</v>
          </cell>
          <cell r="P90">
            <v>64.535211267605618</v>
          </cell>
          <cell r="Q90">
            <v>0.47887323943661969</v>
          </cell>
          <cell r="R90">
            <v>1606.84</v>
          </cell>
          <cell r="S90">
            <v>141.78</v>
          </cell>
          <cell r="T90">
            <v>3733.54</v>
          </cell>
        </row>
        <row r="91">
          <cell r="B91">
            <v>44285</v>
          </cell>
          <cell r="C91">
            <v>3</v>
          </cell>
          <cell r="D91">
            <v>2</v>
          </cell>
          <cell r="E91">
            <v>46</v>
          </cell>
          <cell r="F91">
            <v>70</v>
          </cell>
          <cell r="G91">
            <v>46</v>
          </cell>
          <cell r="H91">
            <v>0</v>
          </cell>
          <cell r="I91">
            <v>46</v>
          </cell>
          <cell r="J91">
            <v>7360</v>
          </cell>
          <cell r="K91">
            <v>0</v>
          </cell>
          <cell r="L91">
            <v>0</v>
          </cell>
          <cell r="M91">
            <v>7360</v>
          </cell>
          <cell r="N91">
            <v>160</v>
          </cell>
          <cell r="O91">
            <v>160</v>
          </cell>
          <cell r="P91">
            <v>105.14285714285714</v>
          </cell>
          <cell r="Q91">
            <v>0.65714285714285714</v>
          </cell>
          <cell r="R91">
            <v>2853.84</v>
          </cell>
          <cell r="S91">
            <v>0</v>
          </cell>
          <cell r="T91">
            <v>6658.96</v>
          </cell>
        </row>
        <row r="92">
          <cell r="B92">
            <v>44286</v>
          </cell>
          <cell r="C92">
            <v>3</v>
          </cell>
          <cell r="D92">
            <v>3</v>
          </cell>
          <cell r="E92">
            <v>41</v>
          </cell>
          <cell r="F92">
            <v>70</v>
          </cell>
          <cell r="G92">
            <v>65</v>
          </cell>
          <cell r="H92">
            <v>0</v>
          </cell>
          <cell r="I92">
            <v>65</v>
          </cell>
          <cell r="J92">
            <v>5453</v>
          </cell>
          <cell r="K92">
            <v>0</v>
          </cell>
          <cell r="L92">
            <v>0</v>
          </cell>
          <cell r="M92">
            <v>5453</v>
          </cell>
          <cell r="N92">
            <v>83.892307692307696</v>
          </cell>
          <cell r="O92">
            <v>133</v>
          </cell>
          <cell r="P92">
            <v>77.900000000000006</v>
          </cell>
          <cell r="Q92">
            <v>0.58571428571428574</v>
          </cell>
          <cell r="R92">
            <v>2539.9499999999998</v>
          </cell>
          <cell r="S92">
            <v>72.569999999999993</v>
          </cell>
          <cell r="T92">
            <v>4281.63</v>
          </cell>
        </row>
        <row r="93">
          <cell r="B93">
            <v>44287</v>
          </cell>
          <cell r="C93">
            <v>4</v>
          </cell>
          <cell r="D93">
            <v>4</v>
          </cell>
          <cell r="E93">
            <v>57</v>
          </cell>
          <cell r="F93">
            <v>71</v>
          </cell>
          <cell r="G93">
            <v>57</v>
          </cell>
          <cell r="H93">
            <v>0</v>
          </cell>
          <cell r="I93">
            <v>57</v>
          </cell>
          <cell r="J93">
            <v>8379</v>
          </cell>
          <cell r="K93">
            <v>0</v>
          </cell>
          <cell r="L93">
            <v>0</v>
          </cell>
          <cell r="M93">
            <v>8379</v>
          </cell>
          <cell r="N93">
            <v>147</v>
          </cell>
          <cell r="O93">
            <v>147</v>
          </cell>
          <cell r="P93">
            <v>118.01408450704226</v>
          </cell>
          <cell r="Q93">
            <v>0.80281690140845074</v>
          </cell>
          <cell r="R93">
            <v>3062.04</v>
          </cell>
          <cell r="S93">
            <v>270.18</v>
          </cell>
          <cell r="T93">
            <v>4953.3</v>
          </cell>
        </row>
        <row r="94">
          <cell r="B94">
            <v>44288</v>
          </cell>
          <cell r="C94">
            <v>4</v>
          </cell>
          <cell r="D94">
            <v>5</v>
          </cell>
          <cell r="E94">
            <v>34</v>
          </cell>
          <cell r="F94">
            <v>71</v>
          </cell>
          <cell r="G94">
            <v>34</v>
          </cell>
          <cell r="H94">
            <v>0</v>
          </cell>
          <cell r="I94">
            <v>34</v>
          </cell>
          <cell r="J94">
            <v>4624</v>
          </cell>
          <cell r="K94">
            <v>0</v>
          </cell>
          <cell r="L94">
            <v>0</v>
          </cell>
          <cell r="M94">
            <v>4624</v>
          </cell>
          <cell r="N94">
            <v>136</v>
          </cell>
          <cell r="O94">
            <v>136</v>
          </cell>
          <cell r="P94">
            <v>65.126760563380273</v>
          </cell>
          <cell r="Q94">
            <v>0.47887323943661969</v>
          </cell>
          <cell r="R94">
            <v>1848.24</v>
          </cell>
          <cell r="S94">
            <v>0</v>
          </cell>
          <cell r="T94">
            <v>3029.06</v>
          </cell>
        </row>
        <row r="95">
          <cell r="B95">
            <v>44289</v>
          </cell>
          <cell r="C95">
            <v>4</v>
          </cell>
          <cell r="D95">
            <v>6</v>
          </cell>
          <cell r="E95">
            <v>65</v>
          </cell>
          <cell r="F95">
            <v>71</v>
          </cell>
          <cell r="G95">
            <v>66</v>
          </cell>
          <cell r="H95">
            <v>0</v>
          </cell>
          <cell r="I95">
            <v>66</v>
          </cell>
          <cell r="J95">
            <v>14235</v>
          </cell>
          <cell r="K95">
            <v>0</v>
          </cell>
          <cell r="L95">
            <v>15</v>
          </cell>
          <cell r="M95">
            <v>14250</v>
          </cell>
          <cell r="N95">
            <v>215.90909090909091</v>
          </cell>
          <cell r="O95">
            <v>219.23076923076923</v>
          </cell>
          <cell r="P95">
            <v>200.70422535211267</v>
          </cell>
          <cell r="Q95">
            <v>0.91549295774647887</v>
          </cell>
          <cell r="R95">
            <v>4614.3500000000004</v>
          </cell>
          <cell r="S95">
            <v>446.55</v>
          </cell>
          <cell r="T95">
            <v>11461.45</v>
          </cell>
        </row>
        <row r="96">
          <cell r="B96">
            <v>44290</v>
          </cell>
          <cell r="C96">
            <v>4</v>
          </cell>
          <cell r="D96">
            <v>7</v>
          </cell>
          <cell r="E96">
            <v>68</v>
          </cell>
          <cell r="F96">
            <v>71</v>
          </cell>
          <cell r="G96">
            <v>65</v>
          </cell>
          <cell r="H96">
            <v>0</v>
          </cell>
          <cell r="I96">
            <v>65</v>
          </cell>
          <cell r="J96">
            <v>14960</v>
          </cell>
          <cell r="K96">
            <v>0</v>
          </cell>
          <cell r="L96">
            <v>5</v>
          </cell>
          <cell r="M96">
            <v>14965</v>
          </cell>
          <cell r="N96">
            <v>230.23076923076923</v>
          </cell>
          <cell r="O96">
            <v>220.0735294117647</v>
          </cell>
          <cell r="P96">
            <v>210.77464788732391</v>
          </cell>
          <cell r="Q96">
            <v>0.95774647887323938</v>
          </cell>
          <cell r="R96">
            <v>5386.96</v>
          </cell>
          <cell r="S96">
            <v>158.44</v>
          </cell>
          <cell r="T96">
            <v>6971.36</v>
          </cell>
        </row>
        <row r="97">
          <cell r="B97">
            <v>44291</v>
          </cell>
          <cell r="C97">
            <v>4</v>
          </cell>
          <cell r="D97">
            <v>1</v>
          </cell>
          <cell r="E97">
            <v>36</v>
          </cell>
          <cell r="F97">
            <v>71</v>
          </cell>
          <cell r="G97">
            <v>62</v>
          </cell>
          <cell r="H97">
            <v>0</v>
          </cell>
          <cell r="I97">
            <v>62</v>
          </cell>
          <cell r="J97">
            <v>6228</v>
          </cell>
          <cell r="K97">
            <v>0</v>
          </cell>
          <cell r="L97">
            <v>0</v>
          </cell>
          <cell r="M97">
            <v>6228</v>
          </cell>
          <cell r="N97">
            <v>100.45161290322581</v>
          </cell>
          <cell r="O97">
            <v>173</v>
          </cell>
          <cell r="P97">
            <v>87.718309859154928</v>
          </cell>
          <cell r="Q97">
            <v>0.50704225352112675</v>
          </cell>
          <cell r="R97">
            <v>2898</v>
          </cell>
          <cell r="S97">
            <v>0</v>
          </cell>
          <cell r="T97">
            <v>4599</v>
          </cell>
        </row>
        <row r="98">
          <cell r="B98">
            <v>44292</v>
          </cell>
          <cell r="C98">
            <v>4</v>
          </cell>
          <cell r="D98">
            <v>2</v>
          </cell>
          <cell r="E98">
            <v>26</v>
          </cell>
          <cell r="F98">
            <v>69</v>
          </cell>
          <cell r="G98">
            <v>45</v>
          </cell>
          <cell r="H98">
            <v>0</v>
          </cell>
          <cell r="I98">
            <v>45</v>
          </cell>
          <cell r="J98">
            <v>3796</v>
          </cell>
          <cell r="K98">
            <v>0</v>
          </cell>
          <cell r="L98">
            <v>0</v>
          </cell>
          <cell r="M98">
            <v>3796</v>
          </cell>
          <cell r="N98">
            <v>84.355555555555554</v>
          </cell>
          <cell r="O98">
            <v>146</v>
          </cell>
          <cell r="P98">
            <v>55.014492753623188</v>
          </cell>
          <cell r="Q98">
            <v>0.37681159420289856</v>
          </cell>
          <cell r="R98">
            <v>1415.7</v>
          </cell>
          <cell r="S98">
            <v>94.38</v>
          </cell>
          <cell r="T98">
            <v>1730.3</v>
          </cell>
        </row>
        <row r="99">
          <cell r="B99">
            <v>44293</v>
          </cell>
          <cell r="C99">
            <v>4</v>
          </cell>
          <cell r="D99">
            <v>3</v>
          </cell>
          <cell r="E99">
            <v>28</v>
          </cell>
          <cell r="F99">
            <v>71</v>
          </cell>
          <cell r="G99">
            <v>69</v>
          </cell>
          <cell r="H99">
            <v>0</v>
          </cell>
          <cell r="I99">
            <v>69</v>
          </cell>
          <cell r="J99">
            <v>3276</v>
          </cell>
          <cell r="K99">
            <v>0</v>
          </cell>
          <cell r="L99">
            <v>0</v>
          </cell>
          <cell r="M99">
            <v>3276</v>
          </cell>
          <cell r="N99">
            <v>47.478260869565219</v>
          </cell>
          <cell r="O99">
            <v>117</v>
          </cell>
          <cell r="P99">
            <v>46.140845070422529</v>
          </cell>
          <cell r="Q99">
            <v>0.39436619718309857</v>
          </cell>
          <cell r="R99">
            <v>1617</v>
          </cell>
          <cell r="S99">
            <v>0</v>
          </cell>
          <cell r="T99">
            <v>3332</v>
          </cell>
        </row>
        <row r="100">
          <cell r="B100">
            <v>44294</v>
          </cell>
          <cell r="C100">
            <v>4</v>
          </cell>
          <cell r="D100">
            <v>4</v>
          </cell>
          <cell r="E100">
            <v>35</v>
          </cell>
          <cell r="F100">
            <v>71</v>
          </cell>
          <cell r="G100">
            <v>69</v>
          </cell>
          <cell r="H100">
            <v>0</v>
          </cell>
          <cell r="I100">
            <v>69</v>
          </cell>
          <cell r="J100">
            <v>4865</v>
          </cell>
          <cell r="K100">
            <v>0</v>
          </cell>
          <cell r="L100">
            <v>0</v>
          </cell>
          <cell r="M100">
            <v>4865</v>
          </cell>
          <cell r="N100">
            <v>70.507246376811594</v>
          </cell>
          <cell r="O100">
            <v>139</v>
          </cell>
          <cell r="P100">
            <v>68.521126760563376</v>
          </cell>
          <cell r="Q100">
            <v>0.49295774647887325</v>
          </cell>
          <cell r="R100">
            <v>3290</v>
          </cell>
          <cell r="S100">
            <v>0</v>
          </cell>
          <cell r="T100">
            <v>4620</v>
          </cell>
        </row>
        <row r="101">
          <cell r="B101">
            <v>44295</v>
          </cell>
          <cell r="C101">
            <v>4</v>
          </cell>
          <cell r="D101">
            <v>5</v>
          </cell>
          <cell r="E101">
            <v>33</v>
          </cell>
          <cell r="F101">
            <v>71</v>
          </cell>
          <cell r="G101">
            <v>34</v>
          </cell>
          <cell r="H101">
            <v>0</v>
          </cell>
          <cell r="I101">
            <v>34</v>
          </cell>
          <cell r="J101">
            <v>6105</v>
          </cell>
          <cell r="K101">
            <v>0</v>
          </cell>
          <cell r="L101">
            <v>0</v>
          </cell>
          <cell r="M101">
            <v>6105</v>
          </cell>
          <cell r="N101">
            <v>179.55882352941177</v>
          </cell>
          <cell r="O101">
            <v>185</v>
          </cell>
          <cell r="P101">
            <v>85.985915492957744</v>
          </cell>
          <cell r="Q101">
            <v>0.46478873239436619</v>
          </cell>
          <cell r="R101">
            <v>2580.6</v>
          </cell>
          <cell r="S101">
            <v>56.1</v>
          </cell>
          <cell r="T101">
            <v>3366</v>
          </cell>
        </row>
        <row r="102">
          <cell r="B102">
            <v>44296</v>
          </cell>
          <cell r="C102">
            <v>4</v>
          </cell>
          <cell r="D102">
            <v>6</v>
          </cell>
          <cell r="E102">
            <v>59</v>
          </cell>
          <cell r="F102">
            <v>71</v>
          </cell>
          <cell r="G102">
            <v>43</v>
          </cell>
          <cell r="H102">
            <v>0</v>
          </cell>
          <cell r="I102">
            <v>43</v>
          </cell>
          <cell r="J102">
            <v>12331</v>
          </cell>
          <cell r="K102">
            <v>0</v>
          </cell>
          <cell r="L102">
            <v>168</v>
          </cell>
          <cell r="M102">
            <v>12499</v>
          </cell>
          <cell r="N102">
            <v>290.67441860465118</v>
          </cell>
          <cell r="O102">
            <v>211.84745762711864</v>
          </cell>
          <cell r="P102">
            <v>176.04225352112675</v>
          </cell>
          <cell r="Q102">
            <v>0.83098591549295775</v>
          </cell>
          <cell r="R102">
            <v>4672.8</v>
          </cell>
          <cell r="S102">
            <v>129.80000000000001</v>
          </cell>
          <cell r="T102">
            <v>7398.6</v>
          </cell>
        </row>
        <row r="103">
          <cell r="B103">
            <v>44297</v>
          </cell>
          <cell r="C103">
            <v>4</v>
          </cell>
          <cell r="D103">
            <v>7</v>
          </cell>
          <cell r="E103">
            <v>66</v>
          </cell>
          <cell r="F103">
            <v>71</v>
          </cell>
          <cell r="G103">
            <v>41</v>
          </cell>
          <cell r="H103">
            <v>0</v>
          </cell>
          <cell r="I103">
            <v>41</v>
          </cell>
          <cell r="J103">
            <v>15774</v>
          </cell>
          <cell r="K103">
            <v>0</v>
          </cell>
          <cell r="L103">
            <v>225</v>
          </cell>
          <cell r="M103">
            <v>15999</v>
          </cell>
          <cell r="N103">
            <v>390.21951219512198</v>
          </cell>
          <cell r="O103">
            <v>242.40909090909091</v>
          </cell>
          <cell r="P103">
            <v>225.33802816901408</v>
          </cell>
          <cell r="Q103">
            <v>0.92957746478873238</v>
          </cell>
          <cell r="R103">
            <v>7696.92</v>
          </cell>
          <cell r="S103">
            <v>0</v>
          </cell>
          <cell r="T103">
            <v>7382.76</v>
          </cell>
        </row>
        <row r="104">
          <cell r="B104">
            <v>44298</v>
          </cell>
          <cell r="C104">
            <v>4</v>
          </cell>
          <cell r="D104">
            <v>1</v>
          </cell>
          <cell r="E104">
            <v>35</v>
          </cell>
          <cell r="F104">
            <v>70</v>
          </cell>
          <cell r="G104">
            <v>46</v>
          </cell>
          <cell r="H104">
            <v>0</v>
          </cell>
          <cell r="I104">
            <v>46</v>
          </cell>
          <cell r="J104">
            <v>6195</v>
          </cell>
          <cell r="K104">
            <v>0</v>
          </cell>
          <cell r="L104">
            <v>0</v>
          </cell>
          <cell r="M104">
            <v>6195</v>
          </cell>
          <cell r="N104">
            <v>134.67391304347825</v>
          </cell>
          <cell r="O104">
            <v>177</v>
          </cell>
          <cell r="P104">
            <v>88.5</v>
          </cell>
          <cell r="Q104">
            <v>0.5</v>
          </cell>
          <cell r="R104">
            <v>1837.5</v>
          </cell>
          <cell r="S104">
            <v>131.25</v>
          </cell>
          <cell r="T104">
            <v>2843.75</v>
          </cell>
        </row>
        <row r="105">
          <cell r="B105">
            <v>44299</v>
          </cell>
          <cell r="C105">
            <v>4</v>
          </cell>
          <cell r="D105">
            <v>2</v>
          </cell>
          <cell r="E105">
            <v>36</v>
          </cell>
          <cell r="F105">
            <v>70</v>
          </cell>
          <cell r="G105">
            <v>53</v>
          </cell>
          <cell r="H105">
            <v>0</v>
          </cell>
          <cell r="I105">
            <v>53</v>
          </cell>
          <cell r="J105">
            <v>6336</v>
          </cell>
          <cell r="K105">
            <v>0</v>
          </cell>
          <cell r="L105">
            <v>0</v>
          </cell>
          <cell r="M105">
            <v>6336</v>
          </cell>
          <cell r="N105">
            <v>119.54716981132076</v>
          </cell>
          <cell r="O105">
            <v>176</v>
          </cell>
          <cell r="P105">
            <v>90.514285714285705</v>
          </cell>
          <cell r="Q105">
            <v>0.51428571428571423</v>
          </cell>
          <cell r="R105">
            <v>2220.84</v>
          </cell>
          <cell r="S105">
            <v>0</v>
          </cell>
          <cell r="T105">
            <v>3295.44</v>
          </cell>
        </row>
        <row r="106">
          <cell r="B106">
            <v>44300</v>
          </cell>
          <cell r="C106">
            <v>4</v>
          </cell>
          <cell r="D106">
            <v>3</v>
          </cell>
          <cell r="E106">
            <v>42</v>
          </cell>
          <cell r="F106">
            <v>70</v>
          </cell>
          <cell r="G106">
            <v>65</v>
          </cell>
          <cell r="H106">
            <v>0</v>
          </cell>
          <cell r="I106">
            <v>65</v>
          </cell>
          <cell r="J106">
            <v>4578</v>
          </cell>
          <cell r="K106">
            <v>0</v>
          </cell>
          <cell r="L106">
            <v>176</v>
          </cell>
          <cell r="M106">
            <v>4754</v>
          </cell>
          <cell r="N106">
            <v>73.138461538461542</v>
          </cell>
          <cell r="O106">
            <v>113.19047619047619</v>
          </cell>
          <cell r="P106">
            <v>67.914285714285711</v>
          </cell>
          <cell r="Q106">
            <v>0.6</v>
          </cell>
          <cell r="R106">
            <v>2191.14</v>
          </cell>
          <cell r="S106">
            <v>59.22</v>
          </cell>
          <cell r="T106">
            <v>4204.62</v>
          </cell>
        </row>
        <row r="107">
          <cell r="B107">
            <v>44301</v>
          </cell>
          <cell r="C107">
            <v>4</v>
          </cell>
          <cell r="D107">
            <v>4</v>
          </cell>
          <cell r="E107">
            <v>26</v>
          </cell>
          <cell r="F107">
            <v>70</v>
          </cell>
          <cell r="G107">
            <v>69</v>
          </cell>
          <cell r="H107">
            <v>0</v>
          </cell>
          <cell r="I107">
            <v>69</v>
          </cell>
          <cell r="J107">
            <v>4108</v>
          </cell>
          <cell r="K107">
            <v>0</v>
          </cell>
          <cell r="L107">
            <v>0</v>
          </cell>
          <cell r="M107">
            <v>4108</v>
          </cell>
          <cell r="N107">
            <v>59.536231884057969</v>
          </cell>
          <cell r="O107">
            <v>158</v>
          </cell>
          <cell r="P107">
            <v>58.68571428571429</v>
          </cell>
          <cell r="Q107">
            <v>0.37142857142857144</v>
          </cell>
          <cell r="R107">
            <v>1485.9</v>
          </cell>
          <cell r="S107">
            <v>99.06</v>
          </cell>
          <cell r="T107">
            <v>2509.52</v>
          </cell>
        </row>
        <row r="108">
          <cell r="B108">
            <v>44302</v>
          </cell>
          <cell r="C108">
            <v>4</v>
          </cell>
          <cell r="D108">
            <v>5</v>
          </cell>
          <cell r="E108">
            <v>28</v>
          </cell>
          <cell r="F108">
            <v>71</v>
          </cell>
          <cell r="G108">
            <v>57</v>
          </cell>
          <cell r="H108">
            <v>0</v>
          </cell>
          <cell r="I108">
            <v>57</v>
          </cell>
          <cell r="J108">
            <v>3304</v>
          </cell>
          <cell r="K108">
            <v>0</v>
          </cell>
          <cell r="L108">
            <v>0</v>
          </cell>
          <cell r="M108">
            <v>3304</v>
          </cell>
          <cell r="N108">
            <v>57.964912280701753</v>
          </cell>
          <cell r="O108">
            <v>118</v>
          </cell>
          <cell r="P108">
            <v>46.535211267605632</v>
          </cell>
          <cell r="Q108">
            <v>0.39436619718309857</v>
          </cell>
          <cell r="R108">
            <v>1844.08</v>
          </cell>
          <cell r="S108">
            <v>0</v>
          </cell>
          <cell r="T108">
            <v>3887.52</v>
          </cell>
        </row>
        <row r="109">
          <cell r="B109">
            <v>44303</v>
          </cell>
          <cell r="C109">
            <v>4</v>
          </cell>
          <cell r="D109">
            <v>6</v>
          </cell>
          <cell r="E109">
            <v>59</v>
          </cell>
          <cell r="F109">
            <v>71</v>
          </cell>
          <cell r="G109">
            <v>34</v>
          </cell>
          <cell r="H109">
            <v>0</v>
          </cell>
          <cell r="I109">
            <v>34</v>
          </cell>
          <cell r="J109">
            <v>14219</v>
          </cell>
          <cell r="K109">
            <v>0</v>
          </cell>
          <cell r="L109">
            <v>0</v>
          </cell>
          <cell r="M109">
            <v>14219</v>
          </cell>
          <cell r="N109">
            <v>418.20588235294116</v>
          </cell>
          <cell r="O109">
            <v>241</v>
          </cell>
          <cell r="P109">
            <v>200.26760563380282</v>
          </cell>
          <cell r="Q109">
            <v>0.83098591549295775</v>
          </cell>
          <cell r="R109">
            <v>5079.8999999999996</v>
          </cell>
          <cell r="S109">
            <v>0</v>
          </cell>
          <cell r="T109">
            <v>8177.4</v>
          </cell>
        </row>
        <row r="110">
          <cell r="B110">
            <v>44304</v>
          </cell>
          <cell r="C110">
            <v>4</v>
          </cell>
          <cell r="D110">
            <v>7</v>
          </cell>
          <cell r="E110">
            <v>62</v>
          </cell>
          <cell r="F110">
            <v>71</v>
          </cell>
          <cell r="G110">
            <v>55</v>
          </cell>
          <cell r="H110">
            <v>0</v>
          </cell>
          <cell r="I110">
            <v>55</v>
          </cell>
          <cell r="J110">
            <v>14260</v>
          </cell>
          <cell r="K110">
            <v>0</v>
          </cell>
          <cell r="L110">
            <v>15</v>
          </cell>
          <cell r="M110">
            <v>14275</v>
          </cell>
          <cell r="N110">
            <v>259.54545454545456</v>
          </cell>
          <cell r="O110">
            <v>230.24193548387098</v>
          </cell>
          <cell r="P110">
            <v>201.05633802816899</v>
          </cell>
          <cell r="Q110">
            <v>0.87323943661971826</v>
          </cell>
          <cell r="R110">
            <v>6361.2</v>
          </cell>
          <cell r="S110">
            <v>282.72000000000003</v>
          </cell>
          <cell r="T110">
            <v>10177.92</v>
          </cell>
        </row>
        <row r="111">
          <cell r="B111">
            <v>44305</v>
          </cell>
          <cell r="C111">
            <v>4</v>
          </cell>
          <cell r="D111">
            <v>1</v>
          </cell>
          <cell r="E111">
            <v>19</v>
          </cell>
          <cell r="F111">
            <v>71</v>
          </cell>
          <cell r="G111">
            <v>52</v>
          </cell>
          <cell r="H111">
            <v>0</v>
          </cell>
          <cell r="I111">
            <v>52</v>
          </cell>
          <cell r="J111">
            <v>3800</v>
          </cell>
          <cell r="K111">
            <v>0</v>
          </cell>
          <cell r="L111">
            <v>5</v>
          </cell>
          <cell r="M111">
            <v>3805</v>
          </cell>
          <cell r="N111">
            <v>73.17307692307692</v>
          </cell>
          <cell r="O111">
            <v>200.26315789473685</v>
          </cell>
          <cell r="P111">
            <v>53.591549295774648</v>
          </cell>
          <cell r="Q111">
            <v>0.26760563380281688</v>
          </cell>
          <cell r="R111">
            <v>937.08</v>
          </cell>
          <cell r="S111">
            <v>26.03</v>
          </cell>
          <cell r="T111">
            <v>1353.56</v>
          </cell>
        </row>
        <row r="112">
          <cell r="B112">
            <v>44306</v>
          </cell>
          <cell r="C112">
            <v>4</v>
          </cell>
          <cell r="D112">
            <v>2</v>
          </cell>
          <cell r="E112">
            <v>35</v>
          </cell>
          <cell r="F112">
            <v>71</v>
          </cell>
          <cell r="G112">
            <v>58</v>
          </cell>
          <cell r="H112">
            <v>0</v>
          </cell>
          <cell r="I112">
            <v>58</v>
          </cell>
          <cell r="J112">
            <v>6440</v>
          </cell>
          <cell r="K112">
            <v>0</v>
          </cell>
          <cell r="L112">
            <v>0</v>
          </cell>
          <cell r="M112">
            <v>6440</v>
          </cell>
          <cell r="N112">
            <v>111.03448275862068</v>
          </cell>
          <cell r="O112">
            <v>184</v>
          </cell>
          <cell r="P112">
            <v>90.704225352112672</v>
          </cell>
          <cell r="Q112">
            <v>0.49295774647887325</v>
          </cell>
          <cell r="R112">
            <v>3172.75</v>
          </cell>
          <cell r="S112">
            <v>0</v>
          </cell>
          <cell r="T112">
            <v>3302.25</v>
          </cell>
        </row>
        <row r="113">
          <cell r="B113">
            <v>44307</v>
          </cell>
          <cell r="C113">
            <v>4</v>
          </cell>
          <cell r="D113">
            <v>3</v>
          </cell>
          <cell r="E113">
            <v>32</v>
          </cell>
          <cell r="F113">
            <v>69</v>
          </cell>
          <cell r="G113">
            <v>57</v>
          </cell>
          <cell r="H113">
            <v>0</v>
          </cell>
          <cell r="I113">
            <v>57</v>
          </cell>
          <cell r="J113">
            <v>5824</v>
          </cell>
          <cell r="K113">
            <v>0</v>
          </cell>
          <cell r="L113">
            <v>0</v>
          </cell>
          <cell r="M113">
            <v>5824</v>
          </cell>
          <cell r="N113">
            <v>102.17543859649123</v>
          </cell>
          <cell r="O113">
            <v>182</v>
          </cell>
          <cell r="P113">
            <v>84.405797101449281</v>
          </cell>
          <cell r="Q113">
            <v>0.46376811594202899</v>
          </cell>
          <cell r="R113">
            <v>2083.1999999999998</v>
          </cell>
          <cell r="S113">
            <v>99.2</v>
          </cell>
          <cell r="T113">
            <v>3868.8</v>
          </cell>
        </row>
        <row r="114">
          <cell r="B114">
            <v>44308</v>
          </cell>
          <cell r="C114">
            <v>4</v>
          </cell>
          <cell r="D114">
            <v>4</v>
          </cell>
          <cell r="E114">
            <v>39</v>
          </cell>
          <cell r="F114">
            <v>71</v>
          </cell>
          <cell r="G114">
            <v>69</v>
          </cell>
          <cell r="H114">
            <v>0</v>
          </cell>
          <cell r="I114">
            <v>69</v>
          </cell>
          <cell r="J114">
            <v>7059</v>
          </cell>
          <cell r="K114">
            <v>0</v>
          </cell>
          <cell r="L114">
            <v>0</v>
          </cell>
          <cell r="M114">
            <v>7059</v>
          </cell>
          <cell r="N114">
            <v>102.30434782608695</v>
          </cell>
          <cell r="O114">
            <v>181</v>
          </cell>
          <cell r="P114">
            <v>99.422535211267615</v>
          </cell>
          <cell r="Q114">
            <v>0.54929577464788737</v>
          </cell>
          <cell r="R114">
            <v>1837.68</v>
          </cell>
          <cell r="S114">
            <v>96.72</v>
          </cell>
          <cell r="T114">
            <v>3481.92</v>
          </cell>
        </row>
        <row r="115">
          <cell r="B115">
            <v>44309</v>
          </cell>
          <cell r="C115">
            <v>4</v>
          </cell>
          <cell r="D115">
            <v>5</v>
          </cell>
          <cell r="E115">
            <v>45</v>
          </cell>
          <cell r="F115">
            <v>71</v>
          </cell>
          <cell r="G115">
            <v>49</v>
          </cell>
          <cell r="H115">
            <v>0</v>
          </cell>
          <cell r="I115">
            <v>49</v>
          </cell>
          <cell r="J115">
            <v>8325</v>
          </cell>
          <cell r="K115">
            <v>0</v>
          </cell>
          <cell r="L115">
            <v>0</v>
          </cell>
          <cell r="M115">
            <v>8325</v>
          </cell>
          <cell r="N115">
            <v>169.89795918367346</v>
          </cell>
          <cell r="O115">
            <v>185</v>
          </cell>
          <cell r="P115">
            <v>117.25352112676057</v>
          </cell>
          <cell r="Q115">
            <v>0.63380281690140849</v>
          </cell>
          <cell r="R115">
            <v>2111.4</v>
          </cell>
          <cell r="S115">
            <v>45.9</v>
          </cell>
          <cell r="T115">
            <v>2340.9</v>
          </cell>
        </row>
        <row r="116">
          <cell r="B116">
            <v>44310</v>
          </cell>
          <cell r="C116">
            <v>4</v>
          </cell>
          <cell r="D116">
            <v>6</v>
          </cell>
          <cell r="E116">
            <v>62</v>
          </cell>
          <cell r="F116">
            <v>71</v>
          </cell>
          <cell r="G116">
            <v>34</v>
          </cell>
          <cell r="H116">
            <v>0</v>
          </cell>
          <cell r="I116">
            <v>34</v>
          </cell>
          <cell r="J116">
            <v>15314</v>
          </cell>
          <cell r="K116">
            <v>0</v>
          </cell>
          <cell r="L116">
            <v>0</v>
          </cell>
          <cell r="M116">
            <v>15314</v>
          </cell>
          <cell r="N116">
            <v>450.41176470588238</v>
          </cell>
          <cell r="O116">
            <v>247</v>
          </cell>
          <cell r="P116">
            <v>215.6901408450704</v>
          </cell>
          <cell r="Q116">
            <v>0.87323943661971826</v>
          </cell>
          <cell r="R116">
            <v>4600.3999999999996</v>
          </cell>
          <cell r="S116">
            <v>262.88</v>
          </cell>
          <cell r="T116">
            <v>9989.44</v>
          </cell>
        </row>
        <row r="117">
          <cell r="B117">
            <v>44311</v>
          </cell>
          <cell r="C117">
            <v>4</v>
          </cell>
          <cell r="D117">
            <v>7</v>
          </cell>
          <cell r="E117">
            <v>66</v>
          </cell>
          <cell r="F117">
            <v>71</v>
          </cell>
          <cell r="G117">
            <v>22</v>
          </cell>
          <cell r="H117">
            <v>0</v>
          </cell>
          <cell r="I117">
            <v>22</v>
          </cell>
          <cell r="J117">
            <v>14718</v>
          </cell>
          <cell r="K117">
            <v>0</v>
          </cell>
          <cell r="L117">
            <v>0</v>
          </cell>
          <cell r="M117">
            <v>14718</v>
          </cell>
          <cell r="N117">
            <v>669</v>
          </cell>
          <cell r="O117">
            <v>223</v>
          </cell>
          <cell r="P117">
            <v>207.29577464788733</v>
          </cell>
          <cell r="Q117">
            <v>0.92957746478873238</v>
          </cell>
          <cell r="R117">
            <v>5773.68</v>
          </cell>
          <cell r="S117">
            <v>0</v>
          </cell>
          <cell r="T117">
            <v>7377.48</v>
          </cell>
        </row>
        <row r="118">
          <cell r="B118">
            <v>44312</v>
          </cell>
          <cell r="C118">
            <v>4</v>
          </cell>
          <cell r="D118">
            <v>1</v>
          </cell>
          <cell r="E118">
            <v>49</v>
          </cell>
          <cell r="F118">
            <v>71</v>
          </cell>
          <cell r="G118">
            <v>34</v>
          </cell>
          <cell r="H118">
            <v>0</v>
          </cell>
          <cell r="I118">
            <v>34</v>
          </cell>
          <cell r="J118">
            <v>5145</v>
          </cell>
          <cell r="K118">
            <v>0</v>
          </cell>
          <cell r="L118">
            <v>128</v>
          </cell>
          <cell r="M118">
            <v>5273</v>
          </cell>
          <cell r="N118">
            <v>155.08823529411765</v>
          </cell>
          <cell r="O118">
            <v>107.61224489795919</v>
          </cell>
          <cell r="P118">
            <v>74.267605633802816</v>
          </cell>
          <cell r="Q118">
            <v>0.6901408450704225</v>
          </cell>
          <cell r="R118">
            <v>2953.72</v>
          </cell>
          <cell r="S118">
            <v>0</v>
          </cell>
          <cell r="T118">
            <v>5101.88</v>
          </cell>
        </row>
        <row r="119">
          <cell r="B119">
            <v>44313</v>
          </cell>
          <cell r="C119">
            <v>4</v>
          </cell>
          <cell r="D119">
            <v>2</v>
          </cell>
          <cell r="E119">
            <v>35</v>
          </cell>
          <cell r="F119">
            <v>70</v>
          </cell>
          <cell r="G119">
            <v>46</v>
          </cell>
          <cell r="H119">
            <v>0</v>
          </cell>
          <cell r="I119">
            <v>46</v>
          </cell>
          <cell r="J119">
            <v>4165</v>
          </cell>
          <cell r="K119">
            <v>0</v>
          </cell>
          <cell r="L119">
            <v>0</v>
          </cell>
          <cell r="M119">
            <v>4165</v>
          </cell>
          <cell r="N119">
            <v>90.543478260869563</v>
          </cell>
          <cell r="O119">
            <v>119</v>
          </cell>
          <cell r="P119">
            <v>59.5</v>
          </cell>
          <cell r="Q119">
            <v>0.5</v>
          </cell>
          <cell r="R119">
            <v>1512</v>
          </cell>
          <cell r="S119">
            <v>113.4</v>
          </cell>
          <cell r="T119">
            <v>1738.8</v>
          </cell>
        </row>
        <row r="120">
          <cell r="B120">
            <v>44314</v>
          </cell>
          <cell r="C120">
            <v>4</v>
          </cell>
          <cell r="D120">
            <v>3</v>
          </cell>
          <cell r="E120">
            <v>36</v>
          </cell>
          <cell r="F120">
            <v>70</v>
          </cell>
          <cell r="G120">
            <v>65</v>
          </cell>
          <cell r="H120">
            <v>0</v>
          </cell>
          <cell r="I120">
            <v>65</v>
          </cell>
          <cell r="J120">
            <v>5688</v>
          </cell>
          <cell r="K120">
            <v>0</v>
          </cell>
          <cell r="L120">
            <v>0</v>
          </cell>
          <cell r="M120">
            <v>5688</v>
          </cell>
          <cell r="N120">
            <v>87.507692307692309</v>
          </cell>
          <cell r="O120">
            <v>158</v>
          </cell>
          <cell r="P120">
            <v>81.257142857142853</v>
          </cell>
          <cell r="Q120">
            <v>0.51428571428571423</v>
          </cell>
          <cell r="R120">
            <v>2284.56</v>
          </cell>
          <cell r="S120">
            <v>120.24</v>
          </cell>
          <cell r="T120">
            <v>3426.84</v>
          </cell>
        </row>
        <row r="121">
          <cell r="B121">
            <v>44315</v>
          </cell>
          <cell r="C121">
            <v>4</v>
          </cell>
          <cell r="D121">
            <v>4</v>
          </cell>
          <cell r="E121">
            <v>37</v>
          </cell>
          <cell r="F121">
            <v>71</v>
          </cell>
          <cell r="G121">
            <v>34</v>
          </cell>
          <cell r="H121">
            <v>0</v>
          </cell>
          <cell r="I121">
            <v>34</v>
          </cell>
          <cell r="J121">
            <v>4107</v>
          </cell>
          <cell r="K121">
            <v>0</v>
          </cell>
          <cell r="L121">
            <v>128</v>
          </cell>
          <cell r="M121">
            <v>4235</v>
          </cell>
          <cell r="N121">
            <v>124.55882352941177</v>
          </cell>
          <cell r="O121">
            <v>114.45945945945945</v>
          </cell>
          <cell r="P121">
            <v>59.647887323943657</v>
          </cell>
          <cell r="Q121">
            <v>0.52112676056338025</v>
          </cell>
          <cell r="R121">
            <v>1657.6</v>
          </cell>
          <cell r="S121">
            <v>155.4</v>
          </cell>
          <cell r="T121">
            <v>2745.4</v>
          </cell>
        </row>
        <row r="122">
          <cell r="B122">
            <v>44316</v>
          </cell>
          <cell r="C122">
            <v>4</v>
          </cell>
          <cell r="D122">
            <v>5</v>
          </cell>
          <cell r="E122">
            <v>46</v>
          </cell>
          <cell r="F122">
            <v>70</v>
          </cell>
          <cell r="G122">
            <v>46</v>
          </cell>
          <cell r="H122">
            <v>0</v>
          </cell>
          <cell r="I122">
            <v>46</v>
          </cell>
          <cell r="J122">
            <v>6854</v>
          </cell>
          <cell r="K122">
            <v>0</v>
          </cell>
          <cell r="L122">
            <v>0</v>
          </cell>
          <cell r="M122">
            <v>6854</v>
          </cell>
          <cell r="N122">
            <v>149</v>
          </cell>
          <cell r="O122">
            <v>149</v>
          </cell>
          <cell r="P122">
            <v>97.914285714285711</v>
          </cell>
          <cell r="Q122">
            <v>0.65714285714285714</v>
          </cell>
          <cell r="R122">
            <v>3532.8</v>
          </cell>
          <cell r="S122">
            <v>0</v>
          </cell>
          <cell r="T122">
            <v>6359.04</v>
          </cell>
        </row>
        <row r="123">
          <cell r="B123">
            <v>44317</v>
          </cell>
          <cell r="C123">
            <v>5</v>
          </cell>
          <cell r="D123">
            <v>6</v>
          </cell>
          <cell r="E123">
            <v>53</v>
          </cell>
          <cell r="F123">
            <v>70</v>
          </cell>
          <cell r="G123">
            <v>46</v>
          </cell>
          <cell r="H123">
            <v>0</v>
          </cell>
          <cell r="I123">
            <v>46</v>
          </cell>
          <cell r="J123">
            <v>13197</v>
          </cell>
          <cell r="K123">
            <v>0</v>
          </cell>
          <cell r="L123">
            <v>0</v>
          </cell>
          <cell r="M123">
            <v>13197</v>
          </cell>
          <cell r="N123">
            <v>286.89130434782606</v>
          </cell>
          <cell r="O123">
            <v>249</v>
          </cell>
          <cell r="P123">
            <v>188.52857142857141</v>
          </cell>
          <cell r="Q123">
            <v>0.75714285714285712</v>
          </cell>
          <cell r="R123">
            <v>5978.4</v>
          </cell>
          <cell r="S123">
            <v>127.2</v>
          </cell>
          <cell r="T123">
            <v>6868.8</v>
          </cell>
        </row>
        <row r="124">
          <cell r="B124">
            <v>44318</v>
          </cell>
          <cell r="C124">
            <v>5</v>
          </cell>
          <cell r="D124">
            <v>7</v>
          </cell>
          <cell r="E124">
            <v>66</v>
          </cell>
          <cell r="F124">
            <v>70</v>
          </cell>
          <cell r="G124">
            <v>65</v>
          </cell>
          <cell r="H124">
            <v>0</v>
          </cell>
          <cell r="I124">
            <v>65</v>
          </cell>
          <cell r="J124">
            <v>14058</v>
          </cell>
          <cell r="K124">
            <v>0</v>
          </cell>
          <cell r="L124">
            <v>0</v>
          </cell>
          <cell r="M124">
            <v>14058</v>
          </cell>
          <cell r="N124">
            <v>216.27692307692308</v>
          </cell>
          <cell r="O124">
            <v>213</v>
          </cell>
          <cell r="P124">
            <v>200.82857142857142</v>
          </cell>
          <cell r="Q124">
            <v>0.94285714285714284</v>
          </cell>
          <cell r="R124">
            <v>5749.92</v>
          </cell>
          <cell r="S124">
            <v>159.72</v>
          </cell>
          <cell r="T124">
            <v>11819.28</v>
          </cell>
        </row>
        <row r="125">
          <cell r="B125">
            <v>44319</v>
          </cell>
          <cell r="C125">
            <v>5</v>
          </cell>
          <cell r="D125">
            <v>1</v>
          </cell>
          <cell r="E125">
            <v>34</v>
          </cell>
          <cell r="F125">
            <v>71</v>
          </cell>
          <cell r="G125">
            <v>34</v>
          </cell>
          <cell r="H125">
            <v>0</v>
          </cell>
          <cell r="I125">
            <v>34</v>
          </cell>
          <cell r="J125">
            <v>6562</v>
          </cell>
          <cell r="K125">
            <v>0</v>
          </cell>
          <cell r="L125">
            <v>128</v>
          </cell>
          <cell r="M125">
            <v>6690</v>
          </cell>
          <cell r="N125">
            <v>196.76470588235293</v>
          </cell>
          <cell r="O125">
            <v>196.76470588235293</v>
          </cell>
          <cell r="P125">
            <v>94.225352112676049</v>
          </cell>
          <cell r="Q125">
            <v>0.47887323943661969</v>
          </cell>
          <cell r="R125">
            <v>2427.6</v>
          </cell>
          <cell r="S125">
            <v>173.4</v>
          </cell>
          <cell r="T125">
            <v>3641.4</v>
          </cell>
        </row>
        <row r="126">
          <cell r="B126">
            <v>44320</v>
          </cell>
          <cell r="C126">
            <v>5</v>
          </cell>
          <cell r="D126">
            <v>2</v>
          </cell>
          <cell r="E126">
            <v>28</v>
          </cell>
          <cell r="F126">
            <v>70</v>
          </cell>
          <cell r="G126">
            <v>46</v>
          </cell>
          <cell r="H126">
            <v>0</v>
          </cell>
          <cell r="I126">
            <v>46</v>
          </cell>
          <cell r="J126">
            <v>4452</v>
          </cell>
          <cell r="K126">
            <v>0</v>
          </cell>
          <cell r="L126">
            <v>0</v>
          </cell>
          <cell r="M126">
            <v>4452</v>
          </cell>
          <cell r="N126">
            <v>96.782608695652172</v>
          </cell>
          <cell r="O126">
            <v>159</v>
          </cell>
          <cell r="P126">
            <v>63.6</v>
          </cell>
          <cell r="Q126">
            <v>0.4</v>
          </cell>
          <cell r="R126">
            <v>1429.68</v>
          </cell>
          <cell r="S126">
            <v>0</v>
          </cell>
          <cell r="T126">
            <v>1243.2</v>
          </cell>
        </row>
        <row r="127">
          <cell r="B127">
            <v>44321</v>
          </cell>
          <cell r="C127">
            <v>5</v>
          </cell>
          <cell r="D127">
            <v>3</v>
          </cell>
          <cell r="E127">
            <v>41</v>
          </cell>
          <cell r="F127">
            <v>70</v>
          </cell>
          <cell r="G127">
            <v>65</v>
          </cell>
          <cell r="H127">
            <v>0</v>
          </cell>
          <cell r="I127">
            <v>65</v>
          </cell>
          <cell r="J127">
            <v>7339</v>
          </cell>
          <cell r="K127">
            <v>0</v>
          </cell>
          <cell r="L127">
            <v>0</v>
          </cell>
          <cell r="M127">
            <v>7339</v>
          </cell>
          <cell r="N127">
            <v>112.9076923076923</v>
          </cell>
          <cell r="O127">
            <v>179</v>
          </cell>
          <cell r="P127">
            <v>104.84285714285714</v>
          </cell>
          <cell r="Q127">
            <v>0.58571428571428574</v>
          </cell>
          <cell r="R127">
            <v>3198.82</v>
          </cell>
          <cell r="S127">
            <v>0</v>
          </cell>
          <cell r="T127">
            <v>3879.42</v>
          </cell>
        </row>
        <row r="128">
          <cell r="B128">
            <v>44322</v>
          </cell>
          <cell r="C128">
            <v>5</v>
          </cell>
          <cell r="D128">
            <v>4</v>
          </cell>
          <cell r="E128">
            <v>26</v>
          </cell>
          <cell r="F128">
            <v>71</v>
          </cell>
          <cell r="G128">
            <v>57</v>
          </cell>
          <cell r="H128">
            <v>0</v>
          </cell>
          <cell r="I128">
            <v>57</v>
          </cell>
          <cell r="J128">
            <v>3848</v>
          </cell>
          <cell r="K128">
            <v>0</v>
          </cell>
          <cell r="L128">
            <v>0</v>
          </cell>
          <cell r="M128">
            <v>3848</v>
          </cell>
          <cell r="N128">
            <v>67.508771929824562</v>
          </cell>
          <cell r="O128">
            <v>148</v>
          </cell>
          <cell r="P128">
            <v>54.197183098591552</v>
          </cell>
          <cell r="Q128">
            <v>0.36619718309859156</v>
          </cell>
          <cell r="R128">
            <v>2041</v>
          </cell>
          <cell r="S128">
            <v>81.64</v>
          </cell>
          <cell r="T128">
            <v>1673.62</v>
          </cell>
        </row>
        <row r="129">
          <cell r="B129">
            <v>44323</v>
          </cell>
          <cell r="C129">
            <v>5</v>
          </cell>
          <cell r="D129">
            <v>5</v>
          </cell>
          <cell r="E129">
            <v>34</v>
          </cell>
          <cell r="F129">
            <v>71</v>
          </cell>
          <cell r="G129">
            <v>34</v>
          </cell>
          <cell r="H129">
            <v>0</v>
          </cell>
          <cell r="I129">
            <v>34</v>
          </cell>
          <cell r="J129">
            <v>4182</v>
          </cell>
          <cell r="K129">
            <v>0</v>
          </cell>
          <cell r="L129">
            <v>0</v>
          </cell>
          <cell r="M129">
            <v>4182</v>
          </cell>
          <cell r="N129">
            <v>123</v>
          </cell>
          <cell r="O129">
            <v>123</v>
          </cell>
          <cell r="P129">
            <v>58.901408450704224</v>
          </cell>
          <cell r="Q129">
            <v>0.47887323943661969</v>
          </cell>
          <cell r="R129">
            <v>2618</v>
          </cell>
          <cell r="S129">
            <v>178.5</v>
          </cell>
          <cell r="T129">
            <v>4462.5</v>
          </cell>
        </row>
        <row r="130">
          <cell r="B130">
            <v>44324</v>
          </cell>
          <cell r="C130">
            <v>5</v>
          </cell>
          <cell r="D130">
            <v>6</v>
          </cell>
          <cell r="E130">
            <v>62</v>
          </cell>
          <cell r="F130">
            <v>71</v>
          </cell>
          <cell r="G130">
            <v>66</v>
          </cell>
          <cell r="H130">
            <v>0</v>
          </cell>
          <cell r="I130">
            <v>66</v>
          </cell>
          <cell r="J130">
            <v>13702</v>
          </cell>
          <cell r="K130">
            <v>0</v>
          </cell>
          <cell r="L130">
            <v>15</v>
          </cell>
          <cell r="M130">
            <v>13717</v>
          </cell>
          <cell r="N130">
            <v>207.83333333333334</v>
          </cell>
          <cell r="O130">
            <v>221.24193548387098</v>
          </cell>
          <cell r="P130">
            <v>193.19718309859155</v>
          </cell>
          <cell r="Q130">
            <v>0.87323943661971826</v>
          </cell>
          <cell r="R130">
            <v>7015.92</v>
          </cell>
          <cell r="S130">
            <v>0</v>
          </cell>
          <cell r="T130">
            <v>6405.84</v>
          </cell>
        </row>
        <row r="131">
          <cell r="B131">
            <v>44325</v>
          </cell>
          <cell r="C131">
            <v>5</v>
          </cell>
          <cell r="D131">
            <v>7</v>
          </cell>
          <cell r="E131">
            <v>65</v>
          </cell>
          <cell r="F131">
            <v>71</v>
          </cell>
          <cell r="G131">
            <v>65</v>
          </cell>
          <cell r="H131">
            <v>0</v>
          </cell>
          <cell r="I131">
            <v>65</v>
          </cell>
          <cell r="J131">
            <v>16185</v>
          </cell>
          <cell r="K131">
            <v>0</v>
          </cell>
          <cell r="L131">
            <v>5</v>
          </cell>
          <cell r="M131">
            <v>16190</v>
          </cell>
          <cell r="N131">
            <v>249.07692307692307</v>
          </cell>
          <cell r="O131">
            <v>249.07692307692307</v>
          </cell>
          <cell r="P131">
            <v>228.02816901408451</v>
          </cell>
          <cell r="Q131">
            <v>0.91549295774647887</v>
          </cell>
          <cell r="R131">
            <v>6259.5</v>
          </cell>
          <cell r="S131">
            <v>417.3</v>
          </cell>
          <cell r="T131">
            <v>10988.9</v>
          </cell>
        </row>
        <row r="132">
          <cell r="B132">
            <v>44326</v>
          </cell>
          <cell r="C132">
            <v>5</v>
          </cell>
          <cell r="D132">
            <v>1</v>
          </cell>
          <cell r="E132">
            <v>36</v>
          </cell>
          <cell r="F132">
            <v>71</v>
          </cell>
          <cell r="G132">
            <v>62</v>
          </cell>
          <cell r="H132">
            <v>0</v>
          </cell>
          <cell r="I132">
            <v>62</v>
          </cell>
          <cell r="J132">
            <v>6480</v>
          </cell>
          <cell r="K132">
            <v>0</v>
          </cell>
          <cell r="L132">
            <v>0</v>
          </cell>
          <cell r="M132">
            <v>6480</v>
          </cell>
          <cell r="N132">
            <v>104.51612903225806</v>
          </cell>
          <cell r="O132">
            <v>180</v>
          </cell>
          <cell r="P132">
            <v>91.267605633802816</v>
          </cell>
          <cell r="Q132">
            <v>0.50704225352112675</v>
          </cell>
          <cell r="R132">
            <v>1687.32</v>
          </cell>
          <cell r="S132">
            <v>0</v>
          </cell>
          <cell r="T132">
            <v>2746.8</v>
          </cell>
        </row>
        <row r="133">
          <cell r="B133">
            <v>44327</v>
          </cell>
          <cell r="C133">
            <v>5</v>
          </cell>
          <cell r="D133">
            <v>2</v>
          </cell>
          <cell r="E133">
            <v>26</v>
          </cell>
          <cell r="F133">
            <v>69</v>
          </cell>
          <cell r="G133">
            <v>45</v>
          </cell>
          <cell r="H133">
            <v>0</v>
          </cell>
          <cell r="I133">
            <v>45</v>
          </cell>
          <cell r="J133">
            <v>3432</v>
          </cell>
          <cell r="K133">
            <v>0</v>
          </cell>
          <cell r="L133">
            <v>0</v>
          </cell>
          <cell r="M133">
            <v>3432</v>
          </cell>
          <cell r="N133">
            <v>76.266666666666666</v>
          </cell>
          <cell r="O133">
            <v>132</v>
          </cell>
          <cell r="P133">
            <v>49.739130434782609</v>
          </cell>
          <cell r="Q133">
            <v>0.37681159420289856</v>
          </cell>
          <cell r="R133">
            <v>1128.4000000000001</v>
          </cell>
          <cell r="S133">
            <v>96.72</v>
          </cell>
          <cell r="T133">
            <v>1547.52</v>
          </cell>
        </row>
        <row r="134">
          <cell r="B134">
            <v>44328</v>
          </cell>
          <cell r="C134">
            <v>5</v>
          </cell>
          <cell r="D134">
            <v>3</v>
          </cell>
          <cell r="E134">
            <v>28</v>
          </cell>
          <cell r="F134">
            <v>71</v>
          </cell>
          <cell r="G134">
            <v>69</v>
          </cell>
          <cell r="H134">
            <v>0</v>
          </cell>
          <cell r="I134">
            <v>69</v>
          </cell>
          <cell r="J134">
            <v>4312</v>
          </cell>
          <cell r="K134">
            <v>0</v>
          </cell>
          <cell r="L134">
            <v>0</v>
          </cell>
          <cell r="M134">
            <v>4312</v>
          </cell>
          <cell r="N134">
            <v>62.492753623188406</v>
          </cell>
          <cell r="O134">
            <v>154</v>
          </cell>
          <cell r="P134">
            <v>60.732394366197177</v>
          </cell>
          <cell r="Q134">
            <v>0.39436619718309857</v>
          </cell>
          <cell r="R134">
            <v>2071.7199999999998</v>
          </cell>
          <cell r="S134">
            <v>126.84</v>
          </cell>
          <cell r="T134">
            <v>3044.16</v>
          </cell>
        </row>
        <row r="135">
          <cell r="B135">
            <v>44329</v>
          </cell>
          <cell r="C135">
            <v>5</v>
          </cell>
          <cell r="D135">
            <v>4</v>
          </cell>
          <cell r="E135">
            <v>32</v>
          </cell>
          <cell r="F135">
            <v>71</v>
          </cell>
          <cell r="G135">
            <v>69</v>
          </cell>
          <cell r="H135">
            <v>0</v>
          </cell>
          <cell r="I135">
            <v>69</v>
          </cell>
          <cell r="J135">
            <v>5696</v>
          </cell>
          <cell r="K135">
            <v>0</v>
          </cell>
          <cell r="L135">
            <v>0</v>
          </cell>
          <cell r="M135">
            <v>5696</v>
          </cell>
          <cell r="N135">
            <v>82.550724637681157</v>
          </cell>
          <cell r="O135">
            <v>178</v>
          </cell>
          <cell r="P135">
            <v>80.225352112676063</v>
          </cell>
          <cell r="Q135">
            <v>0.45070422535211269</v>
          </cell>
          <cell r="R135">
            <v>2150.7199999999998</v>
          </cell>
          <cell r="S135">
            <v>91.52</v>
          </cell>
          <cell r="T135">
            <v>3020.16</v>
          </cell>
        </row>
        <row r="136">
          <cell r="B136">
            <v>44330</v>
          </cell>
          <cell r="C136">
            <v>5</v>
          </cell>
          <cell r="D136">
            <v>5</v>
          </cell>
          <cell r="E136">
            <v>33</v>
          </cell>
          <cell r="F136">
            <v>71</v>
          </cell>
          <cell r="G136">
            <v>34</v>
          </cell>
          <cell r="H136">
            <v>0</v>
          </cell>
          <cell r="I136">
            <v>34</v>
          </cell>
          <cell r="J136">
            <v>6468</v>
          </cell>
          <cell r="K136">
            <v>0</v>
          </cell>
          <cell r="L136">
            <v>0</v>
          </cell>
          <cell r="M136">
            <v>6468</v>
          </cell>
          <cell r="N136">
            <v>190.23529411764707</v>
          </cell>
          <cell r="O136">
            <v>196</v>
          </cell>
          <cell r="P136">
            <v>91.098591549295776</v>
          </cell>
          <cell r="Q136">
            <v>0.46478873239436619</v>
          </cell>
          <cell r="R136">
            <v>1843.38</v>
          </cell>
          <cell r="S136">
            <v>112.86</v>
          </cell>
          <cell r="T136">
            <v>2144.34</v>
          </cell>
        </row>
        <row r="137">
          <cell r="B137">
            <v>44331</v>
          </cell>
          <cell r="C137">
            <v>5</v>
          </cell>
          <cell r="D137">
            <v>6</v>
          </cell>
          <cell r="E137">
            <v>61</v>
          </cell>
          <cell r="F137">
            <v>71</v>
          </cell>
          <cell r="G137">
            <v>43</v>
          </cell>
          <cell r="H137">
            <v>0</v>
          </cell>
          <cell r="I137">
            <v>43</v>
          </cell>
          <cell r="J137">
            <v>13054</v>
          </cell>
          <cell r="K137">
            <v>0</v>
          </cell>
          <cell r="L137">
            <v>168</v>
          </cell>
          <cell r="M137">
            <v>13222</v>
          </cell>
          <cell r="N137">
            <v>307.48837209302326</v>
          </cell>
          <cell r="O137">
            <v>216.75409836065575</v>
          </cell>
          <cell r="P137">
            <v>186.22535211267606</v>
          </cell>
          <cell r="Q137">
            <v>0.85915492957746475</v>
          </cell>
          <cell r="R137">
            <v>4270</v>
          </cell>
          <cell r="S137">
            <v>244</v>
          </cell>
          <cell r="T137">
            <v>7930</v>
          </cell>
        </row>
        <row r="138">
          <cell r="B138">
            <v>44332</v>
          </cell>
          <cell r="C138">
            <v>5</v>
          </cell>
          <cell r="D138">
            <v>7</v>
          </cell>
          <cell r="E138">
            <v>66</v>
          </cell>
          <cell r="F138">
            <v>71</v>
          </cell>
          <cell r="G138">
            <v>41</v>
          </cell>
          <cell r="H138">
            <v>0</v>
          </cell>
          <cell r="I138">
            <v>41</v>
          </cell>
          <cell r="J138">
            <v>13332</v>
          </cell>
          <cell r="K138">
            <v>0</v>
          </cell>
          <cell r="L138">
            <v>225</v>
          </cell>
          <cell r="M138">
            <v>13557</v>
          </cell>
          <cell r="N138">
            <v>330.65853658536588</v>
          </cell>
          <cell r="O138">
            <v>205.40909090909091</v>
          </cell>
          <cell r="P138">
            <v>190.94366197183098</v>
          </cell>
          <cell r="Q138">
            <v>0.92957746478873238</v>
          </cell>
          <cell r="R138">
            <v>5148</v>
          </cell>
          <cell r="S138">
            <v>396</v>
          </cell>
          <cell r="T138">
            <v>7260</v>
          </cell>
        </row>
        <row r="139">
          <cell r="B139">
            <v>44333</v>
          </cell>
          <cell r="C139">
            <v>5</v>
          </cell>
          <cell r="D139">
            <v>1</v>
          </cell>
          <cell r="E139">
            <v>32</v>
          </cell>
          <cell r="F139">
            <v>70</v>
          </cell>
          <cell r="G139">
            <v>46</v>
          </cell>
          <cell r="H139">
            <v>0</v>
          </cell>
          <cell r="I139">
            <v>46</v>
          </cell>
          <cell r="J139">
            <v>5152</v>
          </cell>
          <cell r="K139">
            <v>0</v>
          </cell>
          <cell r="L139">
            <v>0</v>
          </cell>
          <cell r="M139">
            <v>5152</v>
          </cell>
          <cell r="N139">
            <v>112</v>
          </cell>
          <cell r="O139">
            <v>161</v>
          </cell>
          <cell r="P139">
            <v>73.599999999999994</v>
          </cell>
          <cell r="Q139">
            <v>0.45714285714285713</v>
          </cell>
          <cell r="R139">
            <v>1785.6</v>
          </cell>
          <cell r="S139">
            <v>148.80000000000001</v>
          </cell>
          <cell r="T139">
            <v>2678.4</v>
          </cell>
        </row>
        <row r="140">
          <cell r="B140">
            <v>44334</v>
          </cell>
          <cell r="C140">
            <v>5</v>
          </cell>
          <cell r="D140">
            <v>2</v>
          </cell>
          <cell r="E140">
            <v>36</v>
          </cell>
          <cell r="F140">
            <v>70</v>
          </cell>
          <cell r="G140">
            <v>53</v>
          </cell>
          <cell r="H140">
            <v>0</v>
          </cell>
          <cell r="I140">
            <v>53</v>
          </cell>
          <cell r="J140">
            <v>3636</v>
          </cell>
          <cell r="K140">
            <v>0</v>
          </cell>
          <cell r="L140">
            <v>0</v>
          </cell>
          <cell r="M140">
            <v>3636</v>
          </cell>
          <cell r="N140">
            <v>68.603773584905667</v>
          </cell>
          <cell r="O140">
            <v>101</v>
          </cell>
          <cell r="P140">
            <v>51.942857142857136</v>
          </cell>
          <cell r="Q140">
            <v>0.51428571428571423</v>
          </cell>
          <cell r="R140">
            <v>3420</v>
          </cell>
          <cell r="S140">
            <v>136.80000000000001</v>
          </cell>
          <cell r="T140">
            <v>4035.6</v>
          </cell>
        </row>
        <row r="141">
          <cell r="B141">
            <v>44335</v>
          </cell>
          <cell r="C141">
            <v>5</v>
          </cell>
          <cell r="D141">
            <v>3</v>
          </cell>
          <cell r="E141">
            <v>32</v>
          </cell>
          <cell r="F141">
            <v>70</v>
          </cell>
          <cell r="G141">
            <v>65</v>
          </cell>
          <cell r="H141">
            <v>0</v>
          </cell>
          <cell r="I141">
            <v>65</v>
          </cell>
          <cell r="J141">
            <v>3520</v>
          </cell>
          <cell r="K141">
            <v>0</v>
          </cell>
          <cell r="L141">
            <v>176</v>
          </cell>
          <cell r="M141">
            <v>3696</v>
          </cell>
          <cell r="N141">
            <v>56.861538461538458</v>
          </cell>
          <cell r="O141">
            <v>115.5</v>
          </cell>
          <cell r="P141">
            <v>52.8</v>
          </cell>
          <cell r="Q141">
            <v>0.45714285714285713</v>
          </cell>
          <cell r="R141">
            <v>1925.76</v>
          </cell>
          <cell r="S141">
            <v>113.28</v>
          </cell>
          <cell r="T141">
            <v>3228.48</v>
          </cell>
        </row>
        <row r="142">
          <cell r="B142">
            <v>44336</v>
          </cell>
          <cell r="C142">
            <v>5</v>
          </cell>
          <cell r="D142">
            <v>4</v>
          </cell>
          <cell r="E142">
            <v>26</v>
          </cell>
          <cell r="F142">
            <v>70</v>
          </cell>
          <cell r="G142">
            <v>69</v>
          </cell>
          <cell r="H142">
            <v>0</v>
          </cell>
          <cell r="I142">
            <v>69</v>
          </cell>
          <cell r="J142">
            <v>3588</v>
          </cell>
          <cell r="K142">
            <v>0</v>
          </cell>
          <cell r="L142">
            <v>0</v>
          </cell>
          <cell r="M142">
            <v>3588</v>
          </cell>
          <cell r="N142">
            <v>52</v>
          </cell>
          <cell r="O142">
            <v>138</v>
          </cell>
          <cell r="P142">
            <v>51.25714285714286</v>
          </cell>
          <cell r="Q142">
            <v>0.37142857142857144</v>
          </cell>
          <cell r="R142">
            <v>1478.88</v>
          </cell>
          <cell r="S142">
            <v>123.24</v>
          </cell>
          <cell r="T142">
            <v>2629.12</v>
          </cell>
        </row>
        <row r="143">
          <cell r="B143">
            <v>44337</v>
          </cell>
          <cell r="C143">
            <v>5</v>
          </cell>
          <cell r="D143">
            <v>5</v>
          </cell>
          <cell r="E143">
            <v>28</v>
          </cell>
          <cell r="F143">
            <v>71</v>
          </cell>
          <cell r="G143">
            <v>57</v>
          </cell>
          <cell r="H143">
            <v>0</v>
          </cell>
          <cell r="I143">
            <v>57</v>
          </cell>
          <cell r="J143">
            <v>3864</v>
          </cell>
          <cell r="K143">
            <v>0</v>
          </cell>
          <cell r="L143">
            <v>0</v>
          </cell>
          <cell r="M143">
            <v>3864</v>
          </cell>
          <cell r="N143">
            <v>67.78947368421052</v>
          </cell>
          <cell r="O143">
            <v>138</v>
          </cell>
          <cell r="P143">
            <v>54.422535211267601</v>
          </cell>
          <cell r="Q143">
            <v>0.39436619718309857</v>
          </cell>
          <cell r="R143">
            <v>1381.8</v>
          </cell>
          <cell r="S143">
            <v>29.4</v>
          </cell>
          <cell r="T143">
            <v>1822.8</v>
          </cell>
        </row>
        <row r="144">
          <cell r="B144">
            <v>44338</v>
          </cell>
          <cell r="C144">
            <v>5</v>
          </cell>
          <cell r="D144">
            <v>6</v>
          </cell>
          <cell r="E144">
            <v>59</v>
          </cell>
          <cell r="F144">
            <v>71</v>
          </cell>
          <cell r="G144">
            <v>34</v>
          </cell>
          <cell r="H144">
            <v>0</v>
          </cell>
          <cell r="I144">
            <v>34</v>
          </cell>
          <cell r="J144">
            <v>14278</v>
          </cell>
          <cell r="K144">
            <v>0</v>
          </cell>
          <cell r="L144">
            <v>0</v>
          </cell>
          <cell r="M144">
            <v>14278</v>
          </cell>
          <cell r="N144">
            <v>419.94117647058823</v>
          </cell>
          <cell r="O144">
            <v>242</v>
          </cell>
          <cell r="P144">
            <v>201.09859154929578</v>
          </cell>
          <cell r="Q144">
            <v>0.83098591549295775</v>
          </cell>
          <cell r="R144">
            <v>3929.4</v>
          </cell>
          <cell r="S144">
            <v>261.95999999999998</v>
          </cell>
          <cell r="T144">
            <v>6549</v>
          </cell>
        </row>
        <row r="145">
          <cell r="B145">
            <v>44339</v>
          </cell>
          <cell r="C145">
            <v>5</v>
          </cell>
          <cell r="D145">
            <v>7</v>
          </cell>
          <cell r="E145">
            <v>64</v>
          </cell>
          <cell r="F145">
            <v>71</v>
          </cell>
          <cell r="G145">
            <v>55</v>
          </cell>
          <cell r="H145">
            <v>0</v>
          </cell>
          <cell r="I145">
            <v>55</v>
          </cell>
          <cell r="J145">
            <v>13312</v>
          </cell>
          <cell r="K145">
            <v>0</v>
          </cell>
          <cell r="L145">
            <v>15</v>
          </cell>
          <cell r="M145">
            <v>13327</v>
          </cell>
          <cell r="N145">
            <v>242.30909090909091</v>
          </cell>
          <cell r="O145">
            <v>208.234375</v>
          </cell>
          <cell r="P145">
            <v>187.70422535211267</v>
          </cell>
          <cell r="Q145">
            <v>0.90140845070422537</v>
          </cell>
          <cell r="R145">
            <v>6565.12</v>
          </cell>
          <cell r="S145">
            <v>142.72</v>
          </cell>
          <cell r="T145">
            <v>10133.120000000001</v>
          </cell>
        </row>
        <row r="146">
          <cell r="B146">
            <v>44340</v>
          </cell>
          <cell r="C146">
            <v>5</v>
          </cell>
          <cell r="D146">
            <v>1</v>
          </cell>
          <cell r="E146">
            <v>22</v>
          </cell>
          <cell r="F146">
            <v>71</v>
          </cell>
          <cell r="G146">
            <v>52</v>
          </cell>
          <cell r="H146">
            <v>0</v>
          </cell>
          <cell r="I146">
            <v>52</v>
          </cell>
          <cell r="J146">
            <v>4378</v>
          </cell>
          <cell r="K146">
            <v>0</v>
          </cell>
          <cell r="L146">
            <v>5</v>
          </cell>
          <cell r="M146">
            <v>4383</v>
          </cell>
          <cell r="N146">
            <v>84.288461538461533</v>
          </cell>
          <cell r="O146">
            <v>199.22727272727272</v>
          </cell>
          <cell r="P146">
            <v>61.732394366197177</v>
          </cell>
          <cell r="Q146">
            <v>0.30985915492957744</v>
          </cell>
          <cell r="R146">
            <v>1127.5</v>
          </cell>
          <cell r="S146">
            <v>27.5</v>
          </cell>
          <cell r="T146">
            <v>1292.5</v>
          </cell>
        </row>
        <row r="147">
          <cell r="B147">
            <v>44341</v>
          </cell>
          <cell r="C147">
            <v>5</v>
          </cell>
          <cell r="D147">
            <v>2</v>
          </cell>
          <cell r="E147">
            <v>35</v>
          </cell>
          <cell r="F147">
            <v>71</v>
          </cell>
          <cell r="G147">
            <v>58</v>
          </cell>
          <cell r="H147">
            <v>0</v>
          </cell>
          <cell r="I147">
            <v>58</v>
          </cell>
          <cell r="J147">
            <v>5845</v>
          </cell>
          <cell r="K147">
            <v>0</v>
          </cell>
          <cell r="L147">
            <v>0</v>
          </cell>
          <cell r="M147">
            <v>5845</v>
          </cell>
          <cell r="N147">
            <v>100.77586206896552</v>
          </cell>
          <cell r="O147">
            <v>167</v>
          </cell>
          <cell r="P147">
            <v>82.323943661971839</v>
          </cell>
          <cell r="Q147">
            <v>0.49295774647887325</v>
          </cell>
          <cell r="R147">
            <v>1714.3</v>
          </cell>
          <cell r="S147">
            <v>55.3</v>
          </cell>
          <cell r="T147">
            <v>3152.1</v>
          </cell>
        </row>
        <row r="148">
          <cell r="B148">
            <v>44342</v>
          </cell>
          <cell r="C148">
            <v>5</v>
          </cell>
          <cell r="D148">
            <v>3</v>
          </cell>
          <cell r="E148">
            <v>29</v>
          </cell>
          <cell r="F148">
            <v>69</v>
          </cell>
          <cell r="G148">
            <v>57</v>
          </cell>
          <cell r="H148">
            <v>0</v>
          </cell>
          <cell r="I148">
            <v>57</v>
          </cell>
          <cell r="J148">
            <v>4901</v>
          </cell>
          <cell r="K148">
            <v>0</v>
          </cell>
          <cell r="L148">
            <v>0</v>
          </cell>
          <cell r="M148">
            <v>4901</v>
          </cell>
          <cell r="N148">
            <v>85.982456140350877</v>
          </cell>
          <cell r="O148">
            <v>169</v>
          </cell>
          <cell r="P148">
            <v>71.028985507246375</v>
          </cell>
          <cell r="Q148">
            <v>0.42028985507246375</v>
          </cell>
          <cell r="R148">
            <v>1378.08</v>
          </cell>
          <cell r="S148">
            <v>0</v>
          </cell>
          <cell r="T148">
            <v>1284.1199999999999</v>
          </cell>
        </row>
        <row r="149">
          <cell r="B149">
            <v>44343</v>
          </cell>
          <cell r="C149">
            <v>5</v>
          </cell>
          <cell r="D149">
            <v>4</v>
          </cell>
          <cell r="E149">
            <v>32</v>
          </cell>
          <cell r="F149">
            <v>71</v>
          </cell>
          <cell r="G149">
            <v>69</v>
          </cell>
          <cell r="H149">
            <v>0</v>
          </cell>
          <cell r="I149">
            <v>69</v>
          </cell>
          <cell r="J149">
            <v>4192</v>
          </cell>
          <cell r="K149">
            <v>0</v>
          </cell>
          <cell r="L149">
            <v>0</v>
          </cell>
          <cell r="M149">
            <v>4192</v>
          </cell>
          <cell r="N149">
            <v>60.753623188405797</v>
          </cell>
          <cell r="O149">
            <v>131</v>
          </cell>
          <cell r="P149">
            <v>59.04225352112676</v>
          </cell>
          <cell r="Q149">
            <v>0.45070422535211269</v>
          </cell>
          <cell r="R149">
            <v>1658.88</v>
          </cell>
          <cell r="S149">
            <v>155.52000000000001</v>
          </cell>
          <cell r="T149">
            <v>2851.2</v>
          </cell>
        </row>
        <row r="150">
          <cell r="B150">
            <v>44344</v>
          </cell>
          <cell r="C150">
            <v>5</v>
          </cell>
          <cell r="D150">
            <v>5</v>
          </cell>
          <cell r="E150">
            <v>38</v>
          </cell>
          <cell r="F150">
            <v>71</v>
          </cell>
          <cell r="G150">
            <v>49</v>
          </cell>
          <cell r="H150">
            <v>0</v>
          </cell>
          <cell r="I150">
            <v>49</v>
          </cell>
          <cell r="J150">
            <v>4446</v>
          </cell>
          <cell r="K150">
            <v>0</v>
          </cell>
          <cell r="L150">
            <v>0</v>
          </cell>
          <cell r="M150">
            <v>4446</v>
          </cell>
          <cell r="N150">
            <v>90.734693877551024</v>
          </cell>
          <cell r="O150">
            <v>117</v>
          </cell>
          <cell r="P150">
            <v>62.619718309859152</v>
          </cell>
          <cell r="Q150">
            <v>0.53521126760563376</v>
          </cell>
          <cell r="R150">
            <v>2009.82</v>
          </cell>
          <cell r="S150">
            <v>147.06</v>
          </cell>
          <cell r="T150">
            <v>3235.32</v>
          </cell>
        </row>
        <row r="151">
          <cell r="B151">
            <v>44345</v>
          </cell>
          <cell r="C151">
            <v>5</v>
          </cell>
          <cell r="D151">
            <v>6</v>
          </cell>
          <cell r="E151">
            <v>56</v>
          </cell>
          <cell r="F151">
            <v>71</v>
          </cell>
          <cell r="G151">
            <v>34</v>
          </cell>
          <cell r="H151">
            <v>0</v>
          </cell>
          <cell r="I151">
            <v>34</v>
          </cell>
          <cell r="J151">
            <v>11536</v>
          </cell>
          <cell r="K151">
            <v>0</v>
          </cell>
          <cell r="L151">
            <v>0</v>
          </cell>
          <cell r="M151">
            <v>11536</v>
          </cell>
          <cell r="N151">
            <v>339.29411764705884</v>
          </cell>
          <cell r="O151">
            <v>206</v>
          </cell>
          <cell r="P151">
            <v>162.47887323943661</v>
          </cell>
          <cell r="Q151">
            <v>0.78873239436619713</v>
          </cell>
          <cell r="R151">
            <v>4174.8</v>
          </cell>
          <cell r="S151">
            <v>119.28</v>
          </cell>
          <cell r="T151">
            <v>9065.2800000000007</v>
          </cell>
        </row>
        <row r="152">
          <cell r="B152">
            <v>44346</v>
          </cell>
          <cell r="C152">
            <v>5</v>
          </cell>
          <cell r="D152">
            <v>7</v>
          </cell>
          <cell r="E152">
            <v>66</v>
          </cell>
          <cell r="F152">
            <v>71</v>
          </cell>
          <cell r="G152">
            <v>22</v>
          </cell>
          <cell r="H152">
            <v>0</v>
          </cell>
          <cell r="I152">
            <v>22</v>
          </cell>
          <cell r="J152">
            <v>14982</v>
          </cell>
          <cell r="K152">
            <v>0</v>
          </cell>
          <cell r="L152">
            <v>0</v>
          </cell>
          <cell r="M152">
            <v>14982</v>
          </cell>
          <cell r="N152">
            <v>681</v>
          </cell>
          <cell r="O152">
            <v>227</v>
          </cell>
          <cell r="P152">
            <v>211.01408450704224</v>
          </cell>
          <cell r="Q152">
            <v>0.92957746478873238</v>
          </cell>
          <cell r="R152">
            <v>5258.88</v>
          </cell>
          <cell r="S152">
            <v>493.02</v>
          </cell>
          <cell r="T152">
            <v>9367.3799999999992</v>
          </cell>
        </row>
        <row r="153">
          <cell r="B153">
            <v>44347</v>
          </cell>
          <cell r="C153">
            <v>5</v>
          </cell>
          <cell r="D153">
            <v>1</v>
          </cell>
          <cell r="E153">
            <v>42</v>
          </cell>
          <cell r="F153">
            <v>71</v>
          </cell>
          <cell r="G153">
            <v>34</v>
          </cell>
          <cell r="H153">
            <v>0</v>
          </cell>
          <cell r="I153">
            <v>34</v>
          </cell>
          <cell r="J153">
            <v>4536</v>
          </cell>
          <cell r="K153">
            <v>0</v>
          </cell>
          <cell r="L153">
            <v>128</v>
          </cell>
          <cell r="M153">
            <v>4664</v>
          </cell>
          <cell r="N153">
            <v>137.1764705882353</v>
          </cell>
          <cell r="O153">
            <v>111.04761904761905</v>
          </cell>
          <cell r="P153">
            <v>65.690140845070417</v>
          </cell>
          <cell r="Q153">
            <v>0.59154929577464788</v>
          </cell>
          <cell r="R153">
            <v>2577.96</v>
          </cell>
          <cell r="S153">
            <v>234.36</v>
          </cell>
          <cell r="T153">
            <v>5468.4</v>
          </cell>
        </row>
        <row r="154">
          <cell r="B154">
            <v>44348</v>
          </cell>
          <cell r="C154">
            <v>6</v>
          </cell>
          <cell r="D154">
            <v>2</v>
          </cell>
          <cell r="E154">
            <v>35</v>
          </cell>
          <cell r="F154">
            <v>70</v>
          </cell>
          <cell r="G154">
            <v>46</v>
          </cell>
          <cell r="H154">
            <v>0</v>
          </cell>
          <cell r="I154">
            <v>46</v>
          </cell>
          <cell r="J154">
            <v>6300</v>
          </cell>
          <cell r="K154">
            <v>0</v>
          </cell>
          <cell r="L154">
            <v>0</v>
          </cell>
          <cell r="M154">
            <v>6300</v>
          </cell>
          <cell r="N154">
            <v>136.95652173913044</v>
          </cell>
          <cell r="O154">
            <v>180</v>
          </cell>
          <cell r="P154">
            <v>90</v>
          </cell>
          <cell r="Q154">
            <v>0.5</v>
          </cell>
          <cell r="R154">
            <v>1549.8</v>
          </cell>
          <cell r="S154">
            <v>129.15</v>
          </cell>
          <cell r="T154">
            <v>2324.6999999999998</v>
          </cell>
        </row>
        <row r="155">
          <cell r="B155">
            <v>44349</v>
          </cell>
          <cell r="C155">
            <v>6</v>
          </cell>
          <cell r="D155">
            <v>3</v>
          </cell>
          <cell r="E155">
            <v>36</v>
          </cell>
          <cell r="F155">
            <v>70</v>
          </cell>
          <cell r="G155">
            <v>65</v>
          </cell>
          <cell r="H155">
            <v>0</v>
          </cell>
          <cell r="I155">
            <v>65</v>
          </cell>
          <cell r="J155">
            <v>6588</v>
          </cell>
          <cell r="K155">
            <v>0</v>
          </cell>
          <cell r="L155">
            <v>0</v>
          </cell>
          <cell r="M155">
            <v>6588</v>
          </cell>
          <cell r="N155">
            <v>101.35384615384615</v>
          </cell>
          <cell r="O155">
            <v>183</v>
          </cell>
          <cell r="P155">
            <v>94.1142857142857</v>
          </cell>
          <cell r="Q155">
            <v>0.51428571428571423</v>
          </cell>
          <cell r="R155">
            <v>2110.6799999999998</v>
          </cell>
          <cell r="S155">
            <v>102.96</v>
          </cell>
          <cell r="T155">
            <v>2368.08</v>
          </cell>
        </row>
        <row r="156">
          <cell r="B156">
            <v>44350</v>
          </cell>
          <cell r="C156">
            <v>6</v>
          </cell>
          <cell r="D156">
            <v>4</v>
          </cell>
          <cell r="E156">
            <v>37</v>
          </cell>
          <cell r="F156">
            <v>71</v>
          </cell>
          <cell r="G156">
            <v>34</v>
          </cell>
          <cell r="H156">
            <v>0</v>
          </cell>
          <cell r="I156">
            <v>34</v>
          </cell>
          <cell r="J156">
            <v>4329</v>
          </cell>
          <cell r="K156">
            <v>0</v>
          </cell>
          <cell r="L156">
            <v>128</v>
          </cell>
          <cell r="M156">
            <v>4457</v>
          </cell>
          <cell r="N156">
            <v>131.08823529411765</v>
          </cell>
          <cell r="O156">
            <v>120.45945945945945</v>
          </cell>
          <cell r="P156">
            <v>62.774647887323937</v>
          </cell>
          <cell r="Q156">
            <v>0.52112676056338025</v>
          </cell>
          <cell r="R156">
            <v>2826.8</v>
          </cell>
          <cell r="S156">
            <v>70.67</v>
          </cell>
          <cell r="T156">
            <v>2897.47</v>
          </cell>
        </row>
        <row r="157">
          <cell r="B157">
            <v>44351</v>
          </cell>
          <cell r="C157">
            <v>6</v>
          </cell>
          <cell r="D157">
            <v>5</v>
          </cell>
          <cell r="E157">
            <v>46</v>
          </cell>
          <cell r="F157">
            <v>70</v>
          </cell>
          <cell r="G157">
            <v>46</v>
          </cell>
          <cell r="H157">
            <v>0</v>
          </cell>
          <cell r="I157">
            <v>46</v>
          </cell>
          <cell r="J157">
            <v>7820</v>
          </cell>
          <cell r="K157">
            <v>0</v>
          </cell>
          <cell r="L157">
            <v>0</v>
          </cell>
          <cell r="M157">
            <v>7820</v>
          </cell>
          <cell r="N157">
            <v>170</v>
          </cell>
          <cell r="O157">
            <v>170</v>
          </cell>
          <cell r="P157">
            <v>111.71428571428571</v>
          </cell>
          <cell r="Q157">
            <v>0.65714285714285714</v>
          </cell>
          <cell r="R157">
            <v>2439.84</v>
          </cell>
          <cell r="S157">
            <v>125.12</v>
          </cell>
          <cell r="T157">
            <v>4879.68</v>
          </cell>
        </row>
        <row r="158">
          <cell r="B158">
            <v>44352</v>
          </cell>
          <cell r="C158">
            <v>6</v>
          </cell>
          <cell r="D158">
            <v>6</v>
          </cell>
          <cell r="E158">
            <v>68</v>
          </cell>
          <cell r="F158">
            <v>70</v>
          </cell>
          <cell r="G158">
            <v>46</v>
          </cell>
          <cell r="H158">
            <v>0</v>
          </cell>
          <cell r="I158">
            <v>46</v>
          </cell>
          <cell r="J158">
            <v>13668</v>
          </cell>
          <cell r="K158">
            <v>0</v>
          </cell>
          <cell r="L158">
            <v>0</v>
          </cell>
          <cell r="M158">
            <v>13668</v>
          </cell>
          <cell r="N158">
            <v>297.13043478260869</v>
          </cell>
          <cell r="O158">
            <v>201</v>
          </cell>
          <cell r="P158">
            <v>195.25714285714287</v>
          </cell>
          <cell r="Q158">
            <v>0.97142857142857142</v>
          </cell>
          <cell r="R158">
            <v>5318.28</v>
          </cell>
          <cell r="S158">
            <v>483.48</v>
          </cell>
          <cell r="T158">
            <v>9024.9599999999991</v>
          </cell>
        </row>
        <row r="159">
          <cell r="B159">
            <v>44353</v>
          </cell>
          <cell r="C159">
            <v>6</v>
          </cell>
          <cell r="D159">
            <v>7</v>
          </cell>
          <cell r="E159">
            <v>71</v>
          </cell>
          <cell r="F159">
            <v>70</v>
          </cell>
          <cell r="G159">
            <v>65</v>
          </cell>
          <cell r="H159">
            <v>0</v>
          </cell>
          <cell r="I159">
            <v>65</v>
          </cell>
          <cell r="J159">
            <v>16046</v>
          </cell>
          <cell r="K159">
            <v>0</v>
          </cell>
          <cell r="L159">
            <v>0</v>
          </cell>
          <cell r="M159">
            <v>16046</v>
          </cell>
          <cell r="N159">
            <v>246.86153846153846</v>
          </cell>
          <cell r="O159">
            <v>226</v>
          </cell>
          <cell r="P159">
            <v>229.22857142857143</v>
          </cell>
          <cell r="Q159">
            <v>1.0142857142857142</v>
          </cell>
          <cell r="R159">
            <v>6929.6</v>
          </cell>
          <cell r="S159">
            <v>346.48</v>
          </cell>
          <cell r="T159">
            <v>11087.36</v>
          </cell>
        </row>
        <row r="160">
          <cell r="B160">
            <v>44354</v>
          </cell>
          <cell r="C160">
            <v>6</v>
          </cell>
          <cell r="D160">
            <v>1</v>
          </cell>
          <cell r="E160">
            <v>56</v>
          </cell>
          <cell r="F160">
            <v>71</v>
          </cell>
          <cell r="G160">
            <v>34</v>
          </cell>
          <cell r="H160">
            <v>0</v>
          </cell>
          <cell r="I160">
            <v>34</v>
          </cell>
          <cell r="J160">
            <v>10136</v>
          </cell>
          <cell r="K160">
            <v>0</v>
          </cell>
          <cell r="L160">
            <v>128</v>
          </cell>
          <cell r="M160">
            <v>10264</v>
          </cell>
          <cell r="N160">
            <v>301.88235294117646</v>
          </cell>
          <cell r="O160">
            <v>183.28571428571428</v>
          </cell>
          <cell r="P160">
            <v>144.56338028169012</v>
          </cell>
          <cell r="Q160">
            <v>0.78873239436619713</v>
          </cell>
          <cell r="R160">
            <v>3269.28</v>
          </cell>
          <cell r="S160">
            <v>233.52</v>
          </cell>
          <cell r="T160">
            <v>4203.3599999999997</v>
          </cell>
        </row>
        <row r="161">
          <cell r="B161">
            <v>44355</v>
          </cell>
          <cell r="C161">
            <v>6</v>
          </cell>
          <cell r="D161">
            <v>2</v>
          </cell>
          <cell r="E161">
            <v>53</v>
          </cell>
          <cell r="F161">
            <v>70</v>
          </cell>
          <cell r="G161">
            <v>46</v>
          </cell>
          <cell r="H161">
            <v>0</v>
          </cell>
          <cell r="I161">
            <v>46</v>
          </cell>
          <cell r="J161">
            <v>9010</v>
          </cell>
          <cell r="K161">
            <v>0</v>
          </cell>
          <cell r="L161">
            <v>0</v>
          </cell>
          <cell r="M161">
            <v>9010</v>
          </cell>
          <cell r="N161">
            <v>195.86956521739131</v>
          </cell>
          <cell r="O161">
            <v>170</v>
          </cell>
          <cell r="P161">
            <v>128.71428571428572</v>
          </cell>
          <cell r="Q161">
            <v>0.75714285714285712</v>
          </cell>
          <cell r="R161">
            <v>3273.28</v>
          </cell>
          <cell r="S161">
            <v>0</v>
          </cell>
          <cell r="T161">
            <v>6239.69</v>
          </cell>
        </row>
        <row r="162">
          <cell r="B162">
            <v>44356</v>
          </cell>
          <cell r="C162">
            <v>6</v>
          </cell>
          <cell r="D162">
            <v>3</v>
          </cell>
          <cell r="E162">
            <v>49</v>
          </cell>
          <cell r="F162">
            <v>70</v>
          </cell>
          <cell r="G162">
            <v>65</v>
          </cell>
          <cell r="H162">
            <v>0</v>
          </cell>
          <cell r="I162">
            <v>65</v>
          </cell>
          <cell r="J162">
            <v>4949</v>
          </cell>
          <cell r="K162">
            <v>0</v>
          </cell>
          <cell r="L162">
            <v>0</v>
          </cell>
          <cell r="M162">
            <v>4949</v>
          </cell>
          <cell r="N162">
            <v>76.138461538461542</v>
          </cell>
          <cell r="O162">
            <v>101</v>
          </cell>
          <cell r="P162">
            <v>70.699999999999989</v>
          </cell>
          <cell r="Q162">
            <v>0.7</v>
          </cell>
          <cell r="R162">
            <v>3148.74</v>
          </cell>
          <cell r="S162">
            <v>277.83</v>
          </cell>
          <cell r="T162">
            <v>5649.21</v>
          </cell>
        </row>
        <row r="163">
          <cell r="B163">
            <v>44357</v>
          </cell>
          <cell r="C163">
            <v>6</v>
          </cell>
          <cell r="D163">
            <v>4</v>
          </cell>
          <cell r="E163">
            <v>51</v>
          </cell>
          <cell r="F163">
            <v>71</v>
          </cell>
          <cell r="G163">
            <v>57</v>
          </cell>
          <cell r="H163">
            <v>0</v>
          </cell>
          <cell r="I163">
            <v>57</v>
          </cell>
          <cell r="J163">
            <v>6120</v>
          </cell>
          <cell r="K163">
            <v>0</v>
          </cell>
          <cell r="L163">
            <v>0</v>
          </cell>
          <cell r="M163">
            <v>6120</v>
          </cell>
          <cell r="N163">
            <v>107.36842105263158</v>
          </cell>
          <cell r="O163">
            <v>120</v>
          </cell>
          <cell r="P163">
            <v>86.197183098591552</v>
          </cell>
          <cell r="Q163">
            <v>0.71830985915492962</v>
          </cell>
          <cell r="R163">
            <v>2907</v>
          </cell>
          <cell r="S163">
            <v>0</v>
          </cell>
          <cell r="T163">
            <v>3136.5</v>
          </cell>
        </row>
        <row r="164">
          <cell r="B164">
            <v>44358</v>
          </cell>
          <cell r="C164">
            <v>6</v>
          </cell>
          <cell r="D164">
            <v>5</v>
          </cell>
          <cell r="E164">
            <v>53</v>
          </cell>
          <cell r="F164">
            <v>71</v>
          </cell>
          <cell r="G164">
            <v>34</v>
          </cell>
          <cell r="H164">
            <v>0</v>
          </cell>
          <cell r="I164">
            <v>34</v>
          </cell>
          <cell r="J164">
            <v>10441</v>
          </cell>
          <cell r="K164">
            <v>0</v>
          </cell>
          <cell r="L164">
            <v>0</v>
          </cell>
          <cell r="M164">
            <v>10441</v>
          </cell>
          <cell r="N164">
            <v>307.08823529411762</v>
          </cell>
          <cell r="O164">
            <v>197</v>
          </cell>
          <cell r="P164">
            <v>147.05633802816902</v>
          </cell>
          <cell r="Q164">
            <v>0.74647887323943662</v>
          </cell>
          <cell r="R164">
            <v>2356.38</v>
          </cell>
          <cell r="S164">
            <v>181.26</v>
          </cell>
          <cell r="T164">
            <v>4833.6000000000004</v>
          </cell>
        </row>
        <row r="165">
          <cell r="B165">
            <v>44359</v>
          </cell>
          <cell r="C165">
            <v>6</v>
          </cell>
          <cell r="D165">
            <v>6</v>
          </cell>
          <cell r="E165">
            <v>68</v>
          </cell>
          <cell r="F165">
            <v>71</v>
          </cell>
          <cell r="G165">
            <v>66</v>
          </cell>
          <cell r="H165">
            <v>0</v>
          </cell>
          <cell r="I165">
            <v>66</v>
          </cell>
          <cell r="J165">
            <v>14076</v>
          </cell>
          <cell r="K165">
            <v>0</v>
          </cell>
          <cell r="L165">
            <v>15</v>
          </cell>
          <cell r="M165">
            <v>14091</v>
          </cell>
          <cell r="N165">
            <v>213.5</v>
          </cell>
          <cell r="O165">
            <v>207.22058823529412</v>
          </cell>
          <cell r="P165">
            <v>198.46478873239434</v>
          </cell>
          <cell r="Q165">
            <v>0.95774647887323938</v>
          </cell>
          <cell r="R165">
            <v>6454.56</v>
          </cell>
          <cell r="S165">
            <v>0</v>
          </cell>
          <cell r="T165">
            <v>11833.36</v>
          </cell>
        </row>
        <row r="166">
          <cell r="B166">
            <v>44360</v>
          </cell>
          <cell r="C166">
            <v>6</v>
          </cell>
          <cell r="D166">
            <v>7</v>
          </cell>
          <cell r="E166">
            <v>69</v>
          </cell>
          <cell r="F166">
            <v>71</v>
          </cell>
          <cell r="G166">
            <v>65</v>
          </cell>
          <cell r="H166">
            <v>0</v>
          </cell>
          <cell r="I166">
            <v>65</v>
          </cell>
          <cell r="J166">
            <v>14835</v>
          </cell>
          <cell r="K166">
            <v>0</v>
          </cell>
          <cell r="L166">
            <v>5</v>
          </cell>
          <cell r="M166">
            <v>14840</v>
          </cell>
          <cell r="N166">
            <v>228.30769230769232</v>
          </cell>
          <cell r="O166">
            <v>215.07246376811594</v>
          </cell>
          <cell r="P166">
            <v>209.01408450704227</v>
          </cell>
          <cell r="Q166">
            <v>0.971830985915493</v>
          </cell>
          <cell r="R166">
            <v>4160.7</v>
          </cell>
          <cell r="S166">
            <v>0</v>
          </cell>
          <cell r="T166">
            <v>8182.71</v>
          </cell>
        </row>
        <row r="167">
          <cell r="B167">
            <v>44361</v>
          </cell>
          <cell r="C167">
            <v>6</v>
          </cell>
          <cell r="D167">
            <v>1</v>
          </cell>
          <cell r="E167">
            <v>53</v>
          </cell>
          <cell r="F167">
            <v>71</v>
          </cell>
          <cell r="G167">
            <v>62</v>
          </cell>
          <cell r="H167">
            <v>0</v>
          </cell>
          <cell r="I167">
            <v>62</v>
          </cell>
          <cell r="J167">
            <v>5883</v>
          </cell>
          <cell r="K167">
            <v>0</v>
          </cell>
          <cell r="L167">
            <v>0</v>
          </cell>
          <cell r="M167">
            <v>5883</v>
          </cell>
          <cell r="N167">
            <v>94.887096774193552</v>
          </cell>
          <cell r="O167">
            <v>111</v>
          </cell>
          <cell r="P167">
            <v>82.859154929577471</v>
          </cell>
          <cell r="Q167">
            <v>0.74647887323943662</v>
          </cell>
          <cell r="R167">
            <v>3480.51</v>
          </cell>
          <cell r="S167">
            <v>316.41000000000003</v>
          </cell>
          <cell r="T167">
            <v>5168.03</v>
          </cell>
        </row>
        <row r="168">
          <cell r="B168">
            <v>44362</v>
          </cell>
          <cell r="C168">
            <v>6</v>
          </cell>
          <cell r="D168">
            <v>2</v>
          </cell>
          <cell r="E168">
            <v>56</v>
          </cell>
          <cell r="F168">
            <v>69</v>
          </cell>
          <cell r="G168">
            <v>45</v>
          </cell>
          <cell r="H168">
            <v>0</v>
          </cell>
          <cell r="I168">
            <v>45</v>
          </cell>
          <cell r="J168">
            <v>6104</v>
          </cell>
          <cell r="K168">
            <v>0</v>
          </cell>
          <cell r="L168">
            <v>0</v>
          </cell>
          <cell r="M168">
            <v>6104</v>
          </cell>
          <cell r="N168">
            <v>135.64444444444445</v>
          </cell>
          <cell r="O168">
            <v>109</v>
          </cell>
          <cell r="P168">
            <v>88.463768115942031</v>
          </cell>
          <cell r="Q168">
            <v>0.81159420289855078</v>
          </cell>
          <cell r="R168">
            <v>4878.72</v>
          </cell>
          <cell r="S168">
            <v>0</v>
          </cell>
          <cell r="T168">
            <v>8648.64</v>
          </cell>
        </row>
        <row r="169">
          <cell r="B169">
            <v>44363</v>
          </cell>
          <cell r="C169">
            <v>6</v>
          </cell>
          <cell r="D169">
            <v>3</v>
          </cell>
          <cell r="E169">
            <v>53</v>
          </cell>
          <cell r="F169">
            <v>71</v>
          </cell>
          <cell r="G169">
            <v>69</v>
          </cell>
          <cell r="H169">
            <v>0</v>
          </cell>
          <cell r="I169">
            <v>69</v>
          </cell>
          <cell r="J169">
            <v>9593</v>
          </cell>
          <cell r="K169">
            <v>0</v>
          </cell>
          <cell r="L169">
            <v>0</v>
          </cell>
          <cell r="M169">
            <v>9593</v>
          </cell>
          <cell r="N169">
            <v>139.02898550724638</v>
          </cell>
          <cell r="O169">
            <v>181</v>
          </cell>
          <cell r="P169">
            <v>135.11267605633802</v>
          </cell>
          <cell r="Q169">
            <v>0.74647887323943662</v>
          </cell>
          <cell r="R169">
            <v>3549.94</v>
          </cell>
          <cell r="S169">
            <v>104.41</v>
          </cell>
          <cell r="T169">
            <v>4385.22</v>
          </cell>
        </row>
        <row r="170">
          <cell r="B170">
            <v>44364</v>
          </cell>
          <cell r="C170">
            <v>6</v>
          </cell>
          <cell r="D170">
            <v>4</v>
          </cell>
          <cell r="E170">
            <v>43</v>
          </cell>
          <cell r="F170">
            <v>71</v>
          </cell>
          <cell r="G170">
            <v>69</v>
          </cell>
          <cell r="H170">
            <v>0</v>
          </cell>
          <cell r="I170">
            <v>69</v>
          </cell>
          <cell r="J170">
            <v>7740</v>
          </cell>
          <cell r="K170">
            <v>0</v>
          </cell>
          <cell r="L170">
            <v>0</v>
          </cell>
          <cell r="M170">
            <v>7740</v>
          </cell>
          <cell r="N170">
            <v>112.17391304347827</v>
          </cell>
          <cell r="O170">
            <v>180</v>
          </cell>
          <cell r="P170">
            <v>109.01408450704224</v>
          </cell>
          <cell r="Q170">
            <v>0.60563380281690138</v>
          </cell>
          <cell r="R170">
            <v>3034.08</v>
          </cell>
          <cell r="S170">
            <v>189.63</v>
          </cell>
          <cell r="T170">
            <v>4993.59</v>
          </cell>
        </row>
        <row r="171">
          <cell r="B171">
            <v>44365</v>
          </cell>
          <cell r="C171">
            <v>6</v>
          </cell>
          <cell r="D171">
            <v>5</v>
          </cell>
          <cell r="E171">
            <v>49</v>
          </cell>
          <cell r="F171">
            <v>71</v>
          </cell>
          <cell r="G171">
            <v>34</v>
          </cell>
          <cell r="H171">
            <v>0</v>
          </cell>
          <cell r="I171">
            <v>34</v>
          </cell>
          <cell r="J171">
            <v>8526</v>
          </cell>
          <cell r="K171">
            <v>0</v>
          </cell>
          <cell r="L171">
            <v>0</v>
          </cell>
          <cell r="M171">
            <v>8526</v>
          </cell>
          <cell r="N171">
            <v>250.76470588235293</v>
          </cell>
          <cell r="O171">
            <v>174</v>
          </cell>
          <cell r="P171">
            <v>120.08450704225352</v>
          </cell>
          <cell r="Q171">
            <v>0.6901408450704225</v>
          </cell>
          <cell r="R171">
            <v>4013.1</v>
          </cell>
          <cell r="S171">
            <v>0</v>
          </cell>
          <cell r="T171">
            <v>5255.25</v>
          </cell>
        </row>
        <row r="172">
          <cell r="B172">
            <v>44366</v>
          </cell>
          <cell r="C172">
            <v>6</v>
          </cell>
          <cell r="D172">
            <v>6</v>
          </cell>
          <cell r="E172">
            <v>65</v>
          </cell>
          <cell r="F172">
            <v>71</v>
          </cell>
          <cell r="G172">
            <v>43</v>
          </cell>
          <cell r="H172">
            <v>0</v>
          </cell>
          <cell r="I172">
            <v>43</v>
          </cell>
          <cell r="J172">
            <v>15665</v>
          </cell>
          <cell r="K172">
            <v>0</v>
          </cell>
          <cell r="L172">
            <v>168</v>
          </cell>
          <cell r="M172">
            <v>15833</v>
          </cell>
          <cell r="N172">
            <v>368.2093023255814</v>
          </cell>
          <cell r="O172">
            <v>243.58461538461538</v>
          </cell>
          <cell r="P172">
            <v>223</v>
          </cell>
          <cell r="Q172">
            <v>0.91549295774647887</v>
          </cell>
          <cell r="R172">
            <v>5475.6</v>
          </cell>
          <cell r="S172">
            <v>304.2</v>
          </cell>
          <cell r="T172">
            <v>8669.7000000000007</v>
          </cell>
        </row>
        <row r="173">
          <cell r="B173">
            <v>44367</v>
          </cell>
          <cell r="C173">
            <v>6</v>
          </cell>
          <cell r="D173">
            <v>7</v>
          </cell>
          <cell r="E173">
            <v>71</v>
          </cell>
          <cell r="F173">
            <v>71</v>
          </cell>
          <cell r="G173">
            <v>41</v>
          </cell>
          <cell r="H173">
            <v>0</v>
          </cell>
          <cell r="I173">
            <v>41</v>
          </cell>
          <cell r="J173">
            <v>16543</v>
          </cell>
          <cell r="K173">
            <v>0</v>
          </cell>
          <cell r="L173">
            <v>225</v>
          </cell>
          <cell r="M173">
            <v>16768</v>
          </cell>
          <cell r="N173">
            <v>408.97560975609758</v>
          </cell>
          <cell r="O173">
            <v>236.16901408450704</v>
          </cell>
          <cell r="P173">
            <v>236.16901408450704</v>
          </cell>
          <cell r="Q173">
            <v>1</v>
          </cell>
          <cell r="R173">
            <v>6933.15</v>
          </cell>
          <cell r="S173">
            <v>308.14</v>
          </cell>
          <cell r="T173">
            <v>9552.34</v>
          </cell>
        </row>
        <row r="174">
          <cell r="B174">
            <v>44368</v>
          </cell>
          <cell r="C174">
            <v>6</v>
          </cell>
          <cell r="D174">
            <v>1</v>
          </cell>
          <cell r="E174">
            <v>56</v>
          </cell>
          <cell r="F174">
            <v>70</v>
          </cell>
          <cell r="G174">
            <v>46</v>
          </cell>
          <cell r="H174">
            <v>0</v>
          </cell>
          <cell r="I174">
            <v>46</v>
          </cell>
          <cell r="J174">
            <v>9856</v>
          </cell>
          <cell r="K174">
            <v>0</v>
          </cell>
          <cell r="L174">
            <v>0</v>
          </cell>
          <cell r="M174">
            <v>9856</v>
          </cell>
          <cell r="N174">
            <v>214.2608695652174</v>
          </cell>
          <cell r="O174">
            <v>176</v>
          </cell>
          <cell r="P174">
            <v>140.80000000000001</v>
          </cell>
          <cell r="Q174">
            <v>0.8</v>
          </cell>
          <cell r="R174">
            <v>3026.8</v>
          </cell>
          <cell r="S174">
            <v>128.80000000000001</v>
          </cell>
          <cell r="T174">
            <v>5152</v>
          </cell>
        </row>
        <row r="175">
          <cell r="B175">
            <v>44369</v>
          </cell>
          <cell r="C175">
            <v>6</v>
          </cell>
          <cell r="D175">
            <v>2</v>
          </cell>
          <cell r="E175">
            <v>55</v>
          </cell>
          <cell r="F175">
            <v>70</v>
          </cell>
          <cell r="G175">
            <v>53</v>
          </cell>
          <cell r="H175">
            <v>0</v>
          </cell>
          <cell r="I175">
            <v>53</v>
          </cell>
          <cell r="J175">
            <v>8690</v>
          </cell>
          <cell r="K175">
            <v>0</v>
          </cell>
          <cell r="L175">
            <v>0</v>
          </cell>
          <cell r="M175">
            <v>8690</v>
          </cell>
          <cell r="N175">
            <v>163.96226415094338</v>
          </cell>
          <cell r="O175">
            <v>158</v>
          </cell>
          <cell r="P175">
            <v>124.14285714285714</v>
          </cell>
          <cell r="Q175">
            <v>0.7857142857142857</v>
          </cell>
          <cell r="R175">
            <v>2932.6</v>
          </cell>
          <cell r="S175">
            <v>136.4</v>
          </cell>
          <cell r="T175">
            <v>4433</v>
          </cell>
        </row>
        <row r="176">
          <cell r="B176">
            <v>44370</v>
          </cell>
          <cell r="C176">
            <v>6</v>
          </cell>
          <cell r="D176">
            <v>3</v>
          </cell>
          <cell r="E176">
            <v>50</v>
          </cell>
          <cell r="F176">
            <v>70</v>
          </cell>
          <cell r="G176">
            <v>65</v>
          </cell>
          <cell r="H176">
            <v>0</v>
          </cell>
          <cell r="I176">
            <v>65</v>
          </cell>
          <cell r="J176">
            <v>9850</v>
          </cell>
          <cell r="K176">
            <v>0</v>
          </cell>
          <cell r="L176">
            <v>176</v>
          </cell>
          <cell r="M176">
            <v>10026</v>
          </cell>
          <cell r="N176">
            <v>154.24615384615385</v>
          </cell>
          <cell r="O176">
            <v>200.52</v>
          </cell>
          <cell r="P176">
            <v>143.22857142857143</v>
          </cell>
          <cell r="Q176">
            <v>0.7142857142857143</v>
          </cell>
          <cell r="R176">
            <v>2940</v>
          </cell>
          <cell r="S176">
            <v>294</v>
          </cell>
          <cell r="T176">
            <v>7350</v>
          </cell>
        </row>
        <row r="177">
          <cell r="B177">
            <v>44371</v>
          </cell>
          <cell r="C177">
            <v>6</v>
          </cell>
          <cell r="D177">
            <v>4</v>
          </cell>
          <cell r="E177">
            <v>49</v>
          </cell>
          <cell r="F177">
            <v>70</v>
          </cell>
          <cell r="G177">
            <v>69</v>
          </cell>
          <cell r="H177">
            <v>0</v>
          </cell>
          <cell r="I177">
            <v>69</v>
          </cell>
          <cell r="J177">
            <v>5145</v>
          </cell>
          <cell r="K177">
            <v>0</v>
          </cell>
          <cell r="L177">
            <v>0</v>
          </cell>
          <cell r="M177">
            <v>5145</v>
          </cell>
          <cell r="N177">
            <v>74.565217391304344</v>
          </cell>
          <cell r="O177">
            <v>105</v>
          </cell>
          <cell r="P177">
            <v>73.5</v>
          </cell>
          <cell r="Q177">
            <v>0.7</v>
          </cell>
          <cell r="R177">
            <v>3615.71</v>
          </cell>
          <cell r="S177">
            <v>76.930000000000007</v>
          </cell>
          <cell r="T177">
            <v>3307.99</v>
          </cell>
        </row>
        <row r="178">
          <cell r="B178">
            <v>44372</v>
          </cell>
          <cell r="C178">
            <v>6</v>
          </cell>
          <cell r="D178">
            <v>5</v>
          </cell>
          <cell r="E178">
            <v>51</v>
          </cell>
          <cell r="F178">
            <v>71</v>
          </cell>
          <cell r="G178">
            <v>57</v>
          </cell>
          <cell r="H178">
            <v>0</v>
          </cell>
          <cell r="I178">
            <v>57</v>
          </cell>
          <cell r="J178">
            <v>8721</v>
          </cell>
          <cell r="K178">
            <v>0</v>
          </cell>
          <cell r="L178">
            <v>0</v>
          </cell>
          <cell r="M178">
            <v>8721</v>
          </cell>
          <cell r="N178">
            <v>153</v>
          </cell>
          <cell r="O178">
            <v>171</v>
          </cell>
          <cell r="P178">
            <v>122.83098591549296</v>
          </cell>
          <cell r="Q178">
            <v>0.71830985915492962</v>
          </cell>
          <cell r="R178">
            <v>4479.84</v>
          </cell>
          <cell r="S178">
            <v>186.66</v>
          </cell>
          <cell r="T178">
            <v>5973.12</v>
          </cell>
        </row>
        <row r="179">
          <cell r="B179">
            <v>44373</v>
          </cell>
          <cell r="C179">
            <v>6</v>
          </cell>
          <cell r="D179">
            <v>6</v>
          </cell>
          <cell r="E179">
            <v>71</v>
          </cell>
          <cell r="F179">
            <v>71</v>
          </cell>
          <cell r="G179">
            <v>34</v>
          </cell>
          <cell r="H179">
            <v>0</v>
          </cell>
          <cell r="I179">
            <v>34</v>
          </cell>
          <cell r="J179">
            <v>17253</v>
          </cell>
          <cell r="K179">
            <v>0</v>
          </cell>
          <cell r="L179">
            <v>0</v>
          </cell>
          <cell r="M179">
            <v>17253</v>
          </cell>
          <cell r="N179">
            <v>507.44117647058823</v>
          </cell>
          <cell r="O179">
            <v>243</v>
          </cell>
          <cell r="P179">
            <v>243</v>
          </cell>
          <cell r="Q179">
            <v>1</v>
          </cell>
          <cell r="R179">
            <v>5680</v>
          </cell>
          <cell r="S179">
            <v>142</v>
          </cell>
          <cell r="T179">
            <v>5964</v>
          </cell>
        </row>
        <row r="180">
          <cell r="B180">
            <v>44374</v>
          </cell>
          <cell r="C180">
            <v>6</v>
          </cell>
          <cell r="D180">
            <v>7</v>
          </cell>
          <cell r="E180">
            <v>71</v>
          </cell>
          <cell r="F180">
            <v>71</v>
          </cell>
          <cell r="G180">
            <v>55</v>
          </cell>
          <cell r="H180">
            <v>0</v>
          </cell>
          <cell r="I180">
            <v>55</v>
          </cell>
          <cell r="J180">
            <v>15478</v>
          </cell>
          <cell r="K180">
            <v>0</v>
          </cell>
          <cell r="L180">
            <v>15</v>
          </cell>
          <cell r="M180">
            <v>15493</v>
          </cell>
          <cell r="N180">
            <v>281.69090909090909</v>
          </cell>
          <cell r="O180">
            <v>218.21126760563379</v>
          </cell>
          <cell r="P180">
            <v>218.21126760563379</v>
          </cell>
          <cell r="Q180">
            <v>1</v>
          </cell>
          <cell r="R180">
            <v>5476.94</v>
          </cell>
          <cell r="S180">
            <v>144.13</v>
          </cell>
          <cell r="T180">
            <v>9080.19</v>
          </cell>
        </row>
        <row r="181">
          <cell r="B181">
            <v>44375</v>
          </cell>
          <cell r="C181">
            <v>6</v>
          </cell>
          <cell r="D181">
            <v>1</v>
          </cell>
          <cell r="E181">
            <v>56</v>
          </cell>
          <cell r="F181">
            <v>71</v>
          </cell>
          <cell r="G181">
            <v>52</v>
          </cell>
          <cell r="H181">
            <v>0</v>
          </cell>
          <cell r="I181">
            <v>52</v>
          </cell>
          <cell r="J181">
            <v>6664</v>
          </cell>
          <cell r="K181">
            <v>0</v>
          </cell>
          <cell r="L181">
            <v>5</v>
          </cell>
          <cell r="M181">
            <v>6669</v>
          </cell>
          <cell r="N181">
            <v>128.25</v>
          </cell>
          <cell r="O181">
            <v>119.08928571428571</v>
          </cell>
          <cell r="P181">
            <v>93.929577464788721</v>
          </cell>
          <cell r="Q181">
            <v>0.78873239436619713</v>
          </cell>
          <cell r="R181">
            <v>3870.72</v>
          </cell>
          <cell r="S181">
            <v>80.64</v>
          </cell>
          <cell r="T181">
            <v>4515.84</v>
          </cell>
        </row>
        <row r="182">
          <cell r="B182">
            <v>44376</v>
          </cell>
          <cell r="C182">
            <v>6</v>
          </cell>
          <cell r="D182">
            <v>2</v>
          </cell>
          <cell r="E182">
            <v>46</v>
          </cell>
          <cell r="F182">
            <v>71</v>
          </cell>
          <cell r="G182">
            <v>58</v>
          </cell>
          <cell r="H182">
            <v>0</v>
          </cell>
          <cell r="I182">
            <v>58</v>
          </cell>
          <cell r="J182">
            <v>8740</v>
          </cell>
          <cell r="K182">
            <v>0</v>
          </cell>
          <cell r="L182">
            <v>0</v>
          </cell>
          <cell r="M182">
            <v>8740</v>
          </cell>
          <cell r="N182">
            <v>150.68965517241378</v>
          </cell>
          <cell r="O182">
            <v>190</v>
          </cell>
          <cell r="P182">
            <v>123.09859154929578</v>
          </cell>
          <cell r="Q182">
            <v>0.647887323943662</v>
          </cell>
          <cell r="R182">
            <v>2260.44</v>
          </cell>
          <cell r="S182">
            <v>115.92</v>
          </cell>
          <cell r="T182">
            <v>2782.08</v>
          </cell>
        </row>
        <row r="183">
          <cell r="B183">
            <v>44377</v>
          </cell>
          <cell r="C183">
            <v>6</v>
          </cell>
          <cell r="D183">
            <v>3</v>
          </cell>
          <cell r="E183">
            <v>51</v>
          </cell>
          <cell r="F183">
            <v>69</v>
          </cell>
          <cell r="G183">
            <v>57</v>
          </cell>
          <cell r="H183">
            <v>0</v>
          </cell>
          <cell r="I183">
            <v>57</v>
          </cell>
          <cell r="J183">
            <v>6222</v>
          </cell>
          <cell r="K183">
            <v>0</v>
          </cell>
          <cell r="L183">
            <v>0</v>
          </cell>
          <cell r="M183">
            <v>6222</v>
          </cell>
          <cell r="N183">
            <v>109.15789473684211</v>
          </cell>
          <cell r="O183">
            <v>122</v>
          </cell>
          <cell r="P183">
            <v>90.173913043478251</v>
          </cell>
          <cell r="Q183">
            <v>0.73913043478260865</v>
          </cell>
          <cell r="R183">
            <v>2448</v>
          </cell>
          <cell r="S183">
            <v>102</v>
          </cell>
          <cell r="T183">
            <v>3213</v>
          </cell>
        </row>
        <row r="184">
          <cell r="B184">
            <v>44378</v>
          </cell>
          <cell r="C184">
            <v>7</v>
          </cell>
          <cell r="D184">
            <v>4</v>
          </cell>
          <cell r="E184">
            <v>37</v>
          </cell>
          <cell r="F184">
            <v>71</v>
          </cell>
          <cell r="G184">
            <v>34</v>
          </cell>
          <cell r="H184">
            <v>0</v>
          </cell>
          <cell r="I184">
            <v>34</v>
          </cell>
          <cell r="J184">
            <v>5402</v>
          </cell>
          <cell r="K184">
            <v>0</v>
          </cell>
          <cell r="L184">
            <v>128</v>
          </cell>
          <cell r="M184">
            <v>5530</v>
          </cell>
          <cell r="N184">
            <v>162.64705882352942</v>
          </cell>
          <cell r="O184">
            <v>149.45945945945945</v>
          </cell>
          <cell r="P184">
            <v>77.887323943661968</v>
          </cell>
          <cell r="Q184">
            <v>0.52112676056338025</v>
          </cell>
          <cell r="R184">
            <v>3150.18</v>
          </cell>
          <cell r="S184">
            <v>146.52000000000001</v>
          </cell>
          <cell r="T184">
            <v>4322.34</v>
          </cell>
        </row>
        <row r="185">
          <cell r="B185">
            <v>44379</v>
          </cell>
          <cell r="C185">
            <v>7</v>
          </cell>
          <cell r="D185">
            <v>5</v>
          </cell>
          <cell r="E185">
            <v>46</v>
          </cell>
          <cell r="F185">
            <v>70</v>
          </cell>
          <cell r="G185">
            <v>46</v>
          </cell>
          <cell r="H185">
            <v>0</v>
          </cell>
          <cell r="I185">
            <v>46</v>
          </cell>
          <cell r="J185">
            <v>4646</v>
          </cell>
          <cell r="K185">
            <v>0</v>
          </cell>
          <cell r="L185">
            <v>0</v>
          </cell>
          <cell r="M185">
            <v>4646</v>
          </cell>
          <cell r="N185">
            <v>101</v>
          </cell>
          <cell r="O185">
            <v>101</v>
          </cell>
          <cell r="P185">
            <v>66.371428571428567</v>
          </cell>
          <cell r="Q185">
            <v>0.65714285714285714</v>
          </cell>
          <cell r="R185">
            <v>1851.96</v>
          </cell>
          <cell r="S185">
            <v>168.36</v>
          </cell>
          <cell r="T185">
            <v>3760.04</v>
          </cell>
        </row>
        <row r="186">
          <cell r="B186">
            <v>44380</v>
          </cell>
          <cell r="C186">
            <v>7</v>
          </cell>
          <cell r="D186">
            <v>6</v>
          </cell>
          <cell r="E186">
            <v>68</v>
          </cell>
          <cell r="F186">
            <v>70</v>
          </cell>
          <cell r="G186">
            <v>46</v>
          </cell>
          <cell r="H186">
            <v>0</v>
          </cell>
          <cell r="I186">
            <v>46</v>
          </cell>
          <cell r="J186">
            <v>15708</v>
          </cell>
          <cell r="K186">
            <v>0</v>
          </cell>
          <cell r="L186">
            <v>0</v>
          </cell>
          <cell r="M186">
            <v>15708</v>
          </cell>
          <cell r="N186">
            <v>341.47826086956519</v>
          </cell>
          <cell r="O186">
            <v>231</v>
          </cell>
          <cell r="P186">
            <v>224.4</v>
          </cell>
          <cell r="Q186">
            <v>0.97142857142857142</v>
          </cell>
          <cell r="R186">
            <v>4974.2</v>
          </cell>
          <cell r="S186">
            <v>426.36</v>
          </cell>
          <cell r="T186">
            <v>9806.2800000000007</v>
          </cell>
        </row>
        <row r="187">
          <cell r="B187">
            <v>44381</v>
          </cell>
          <cell r="C187">
            <v>7</v>
          </cell>
          <cell r="D187">
            <v>7</v>
          </cell>
          <cell r="E187">
            <v>71</v>
          </cell>
          <cell r="F187">
            <v>70</v>
          </cell>
          <cell r="G187">
            <v>65</v>
          </cell>
          <cell r="H187">
            <v>0</v>
          </cell>
          <cell r="I187">
            <v>65</v>
          </cell>
          <cell r="J187">
            <v>14342</v>
          </cell>
          <cell r="K187">
            <v>0</v>
          </cell>
          <cell r="L187">
            <v>0</v>
          </cell>
          <cell r="M187">
            <v>14342</v>
          </cell>
          <cell r="N187">
            <v>220.64615384615385</v>
          </cell>
          <cell r="O187">
            <v>202</v>
          </cell>
          <cell r="P187">
            <v>204.88571428571427</v>
          </cell>
          <cell r="Q187">
            <v>1.0142857142857142</v>
          </cell>
          <cell r="R187">
            <v>5482.62</v>
          </cell>
          <cell r="S187">
            <v>498.42</v>
          </cell>
          <cell r="T187">
            <v>7974.72</v>
          </cell>
        </row>
        <row r="188">
          <cell r="B188">
            <v>44382</v>
          </cell>
          <cell r="C188">
            <v>7</v>
          </cell>
          <cell r="D188">
            <v>1</v>
          </cell>
          <cell r="E188">
            <v>56</v>
          </cell>
          <cell r="F188">
            <v>71</v>
          </cell>
          <cell r="G188">
            <v>34</v>
          </cell>
          <cell r="H188">
            <v>0</v>
          </cell>
          <cell r="I188">
            <v>34</v>
          </cell>
          <cell r="J188">
            <v>7728</v>
          </cell>
          <cell r="K188">
            <v>0</v>
          </cell>
          <cell r="L188">
            <v>128</v>
          </cell>
          <cell r="M188">
            <v>7856</v>
          </cell>
          <cell r="N188">
            <v>231.05882352941177</v>
          </cell>
          <cell r="O188">
            <v>140.28571428571428</v>
          </cell>
          <cell r="P188">
            <v>110.64788732394365</v>
          </cell>
          <cell r="Q188">
            <v>0.78873239436619713</v>
          </cell>
          <cell r="R188">
            <v>2494.2399999999998</v>
          </cell>
          <cell r="S188">
            <v>220.08</v>
          </cell>
          <cell r="T188">
            <v>4695.04</v>
          </cell>
        </row>
        <row r="189">
          <cell r="B189">
            <v>44383</v>
          </cell>
          <cell r="C189">
            <v>7</v>
          </cell>
          <cell r="D189">
            <v>2</v>
          </cell>
          <cell r="E189">
            <v>53</v>
          </cell>
          <cell r="F189">
            <v>70</v>
          </cell>
          <cell r="G189">
            <v>46</v>
          </cell>
          <cell r="H189">
            <v>0</v>
          </cell>
          <cell r="I189">
            <v>46</v>
          </cell>
          <cell r="J189">
            <v>6519</v>
          </cell>
          <cell r="K189">
            <v>0</v>
          </cell>
          <cell r="L189">
            <v>0</v>
          </cell>
          <cell r="M189">
            <v>6519</v>
          </cell>
          <cell r="N189">
            <v>141.71739130434781</v>
          </cell>
          <cell r="O189">
            <v>123</v>
          </cell>
          <cell r="P189">
            <v>93.128571428571419</v>
          </cell>
          <cell r="Q189">
            <v>0.75714285714285712</v>
          </cell>
          <cell r="R189">
            <v>2747.52</v>
          </cell>
          <cell r="S189">
            <v>114.48</v>
          </cell>
          <cell r="T189">
            <v>3491.64</v>
          </cell>
        </row>
        <row r="190">
          <cell r="B190">
            <v>44384</v>
          </cell>
          <cell r="C190">
            <v>7</v>
          </cell>
          <cell r="D190">
            <v>3</v>
          </cell>
          <cell r="E190">
            <v>49</v>
          </cell>
          <cell r="F190">
            <v>70</v>
          </cell>
          <cell r="G190">
            <v>65</v>
          </cell>
          <cell r="H190">
            <v>0</v>
          </cell>
          <cell r="I190">
            <v>65</v>
          </cell>
          <cell r="J190">
            <v>9016</v>
          </cell>
          <cell r="K190">
            <v>0</v>
          </cell>
          <cell r="L190">
            <v>0</v>
          </cell>
          <cell r="M190">
            <v>9016</v>
          </cell>
          <cell r="N190">
            <v>138.7076923076923</v>
          </cell>
          <cell r="O190">
            <v>184</v>
          </cell>
          <cell r="P190">
            <v>128.79999999999998</v>
          </cell>
          <cell r="Q190">
            <v>0.7</v>
          </cell>
          <cell r="R190">
            <v>3946.95</v>
          </cell>
          <cell r="S190">
            <v>0</v>
          </cell>
          <cell r="T190">
            <v>6665.96</v>
          </cell>
        </row>
        <row r="191">
          <cell r="B191">
            <v>44385</v>
          </cell>
          <cell r="C191">
            <v>7</v>
          </cell>
          <cell r="D191">
            <v>4</v>
          </cell>
          <cell r="E191">
            <v>51</v>
          </cell>
          <cell r="F191">
            <v>71</v>
          </cell>
          <cell r="G191">
            <v>57</v>
          </cell>
          <cell r="H191">
            <v>0</v>
          </cell>
          <cell r="I191">
            <v>57</v>
          </cell>
          <cell r="J191">
            <v>6426</v>
          </cell>
          <cell r="K191">
            <v>0</v>
          </cell>
          <cell r="L191">
            <v>0</v>
          </cell>
          <cell r="M191">
            <v>6426</v>
          </cell>
          <cell r="N191">
            <v>112.73684210526316</v>
          </cell>
          <cell r="O191">
            <v>126</v>
          </cell>
          <cell r="P191">
            <v>90.507042253521135</v>
          </cell>
          <cell r="Q191">
            <v>0.71830985915492962</v>
          </cell>
          <cell r="R191">
            <v>2409.75</v>
          </cell>
          <cell r="S191">
            <v>107.1</v>
          </cell>
          <cell r="T191">
            <v>3213</v>
          </cell>
        </row>
        <row r="192">
          <cell r="B192">
            <v>44386</v>
          </cell>
          <cell r="C192">
            <v>7</v>
          </cell>
          <cell r="D192">
            <v>5</v>
          </cell>
          <cell r="E192">
            <v>53</v>
          </cell>
          <cell r="F192">
            <v>71</v>
          </cell>
          <cell r="G192">
            <v>34</v>
          </cell>
          <cell r="H192">
            <v>0</v>
          </cell>
          <cell r="I192">
            <v>34</v>
          </cell>
          <cell r="J192">
            <v>6678</v>
          </cell>
          <cell r="K192">
            <v>0</v>
          </cell>
          <cell r="L192">
            <v>0</v>
          </cell>
          <cell r="M192">
            <v>6678</v>
          </cell>
          <cell r="N192">
            <v>196.41176470588235</v>
          </cell>
          <cell r="O192">
            <v>126</v>
          </cell>
          <cell r="P192">
            <v>94.056338028169009</v>
          </cell>
          <cell r="Q192">
            <v>0.74647887323943662</v>
          </cell>
          <cell r="R192">
            <v>3148.2</v>
          </cell>
          <cell r="S192">
            <v>0</v>
          </cell>
          <cell r="T192">
            <v>6926.04</v>
          </cell>
        </row>
        <row r="193">
          <cell r="B193">
            <v>44387</v>
          </cell>
          <cell r="C193">
            <v>7</v>
          </cell>
          <cell r="D193">
            <v>6</v>
          </cell>
          <cell r="E193">
            <v>71</v>
          </cell>
          <cell r="F193">
            <v>71</v>
          </cell>
          <cell r="G193">
            <v>66</v>
          </cell>
          <cell r="H193">
            <v>0</v>
          </cell>
          <cell r="I193">
            <v>66</v>
          </cell>
          <cell r="J193">
            <v>15052</v>
          </cell>
          <cell r="K193">
            <v>0</v>
          </cell>
          <cell r="L193">
            <v>15</v>
          </cell>
          <cell r="M193">
            <v>15067</v>
          </cell>
          <cell r="N193">
            <v>228.28787878787878</v>
          </cell>
          <cell r="O193">
            <v>212.21126760563379</v>
          </cell>
          <cell r="P193">
            <v>212.21126760563379</v>
          </cell>
          <cell r="Q193">
            <v>1</v>
          </cell>
          <cell r="R193">
            <v>4666.12</v>
          </cell>
          <cell r="S193">
            <v>0</v>
          </cell>
          <cell r="T193">
            <v>11891.08</v>
          </cell>
        </row>
        <row r="194">
          <cell r="B194">
            <v>44388</v>
          </cell>
          <cell r="C194">
            <v>7</v>
          </cell>
          <cell r="D194">
            <v>7</v>
          </cell>
          <cell r="E194">
            <v>71</v>
          </cell>
          <cell r="F194">
            <v>71</v>
          </cell>
          <cell r="G194">
            <v>65</v>
          </cell>
          <cell r="H194">
            <v>0</v>
          </cell>
          <cell r="I194">
            <v>65</v>
          </cell>
          <cell r="J194">
            <v>17324</v>
          </cell>
          <cell r="K194">
            <v>0</v>
          </cell>
          <cell r="L194">
            <v>5</v>
          </cell>
          <cell r="M194">
            <v>17329</v>
          </cell>
          <cell r="N194">
            <v>266.60000000000002</v>
          </cell>
          <cell r="O194">
            <v>244.07042253521126</v>
          </cell>
          <cell r="P194">
            <v>244.07042253521126</v>
          </cell>
          <cell r="Q194">
            <v>1</v>
          </cell>
          <cell r="R194">
            <v>5731.83</v>
          </cell>
          <cell r="S194">
            <v>440.91</v>
          </cell>
          <cell r="T194">
            <v>7936.38</v>
          </cell>
        </row>
        <row r="195">
          <cell r="B195">
            <v>44389</v>
          </cell>
          <cell r="C195">
            <v>7</v>
          </cell>
          <cell r="D195">
            <v>1</v>
          </cell>
          <cell r="E195">
            <v>53</v>
          </cell>
          <cell r="F195">
            <v>71</v>
          </cell>
          <cell r="G195">
            <v>62</v>
          </cell>
          <cell r="H195">
            <v>0</v>
          </cell>
          <cell r="I195">
            <v>62</v>
          </cell>
          <cell r="J195">
            <v>10547</v>
          </cell>
          <cell r="K195">
            <v>0</v>
          </cell>
          <cell r="L195">
            <v>0</v>
          </cell>
          <cell r="M195">
            <v>10547</v>
          </cell>
          <cell r="N195">
            <v>170.11290322580646</v>
          </cell>
          <cell r="O195">
            <v>199</v>
          </cell>
          <cell r="P195">
            <v>148.5492957746479</v>
          </cell>
          <cell r="Q195">
            <v>0.74647887323943662</v>
          </cell>
          <cell r="R195">
            <v>4193.3599999999997</v>
          </cell>
          <cell r="S195">
            <v>182.32</v>
          </cell>
          <cell r="T195">
            <v>5013.8</v>
          </cell>
        </row>
        <row r="196">
          <cell r="B196">
            <v>44390</v>
          </cell>
          <cell r="C196">
            <v>7</v>
          </cell>
          <cell r="D196">
            <v>2</v>
          </cell>
          <cell r="E196">
            <v>56</v>
          </cell>
          <cell r="F196">
            <v>69</v>
          </cell>
          <cell r="G196">
            <v>45</v>
          </cell>
          <cell r="H196">
            <v>0</v>
          </cell>
          <cell r="I196">
            <v>45</v>
          </cell>
          <cell r="J196">
            <v>11144</v>
          </cell>
          <cell r="K196">
            <v>0</v>
          </cell>
          <cell r="L196">
            <v>0</v>
          </cell>
          <cell r="M196">
            <v>11144</v>
          </cell>
          <cell r="N196">
            <v>247.64444444444445</v>
          </cell>
          <cell r="O196">
            <v>199</v>
          </cell>
          <cell r="P196">
            <v>161.50724637681159</v>
          </cell>
          <cell r="Q196">
            <v>0.81159420289855078</v>
          </cell>
          <cell r="R196">
            <v>2704.8</v>
          </cell>
          <cell r="S196">
            <v>128.80000000000001</v>
          </cell>
          <cell r="T196">
            <v>3220</v>
          </cell>
        </row>
        <row r="197">
          <cell r="B197">
            <v>44391</v>
          </cell>
          <cell r="C197">
            <v>7</v>
          </cell>
          <cell r="D197">
            <v>3</v>
          </cell>
          <cell r="E197">
            <v>53</v>
          </cell>
          <cell r="F197">
            <v>71</v>
          </cell>
          <cell r="G197">
            <v>69</v>
          </cell>
          <cell r="H197">
            <v>0</v>
          </cell>
          <cell r="I197">
            <v>69</v>
          </cell>
          <cell r="J197">
            <v>10600</v>
          </cell>
          <cell r="K197">
            <v>0</v>
          </cell>
          <cell r="L197">
            <v>0</v>
          </cell>
          <cell r="M197">
            <v>10600</v>
          </cell>
          <cell r="N197">
            <v>153.62318840579709</v>
          </cell>
          <cell r="O197">
            <v>200</v>
          </cell>
          <cell r="P197">
            <v>149.29577464788733</v>
          </cell>
          <cell r="Q197">
            <v>0.74647887323943662</v>
          </cell>
          <cell r="R197">
            <v>2563.08</v>
          </cell>
          <cell r="S197">
            <v>197.16</v>
          </cell>
          <cell r="T197">
            <v>2694.52</v>
          </cell>
        </row>
        <row r="198">
          <cell r="B198">
            <v>44392</v>
          </cell>
          <cell r="C198">
            <v>7</v>
          </cell>
          <cell r="D198">
            <v>4</v>
          </cell>
          <cell r="E198">
            <v>52</v>
          </cell>
          <cell r="F198">
            <v>71</v>
          </cell>
          <cell r="G198">
            <v>69</v>
          </cell>
          <cell r="H198">
            <v>0</v>
          </cell>
          <cell r="I198">
            <v>69</v>
          </cell>
          <cell r="J198">
            <v>6084</v>
          </cell>
          <cell r="K198">
            <v>0</v>
          </cell>
          <cell r="L198">
            <v>0</v>
          </cell>
          <cell r="M198">
            <v>6084</v>
          </cell>
          <cell r="N198">
            <v>88.173913043478265</v>
          </cell>
          <cell r="O198">
            <v>117</v>
          </cell>
          <cell r="P198">
            <v>85.690140845070431</v>
          </cell>
          <cell r="Q198">
            <v>0.73239436619718312</v>
          </cell>
          <cell r="R198">
            <v>3575.52</v>
          </cell>
          <cell r="S198">
            <v>297.95999999999998</v>
          </cell>
          <cell r="T198">
            <v>7449</v>
          </cell>
        </row>
        <row r="199">
          <cell r="B199">
            <v>44393</v>
          </cell>
          <cell r="C199">
            <v>7</v>
          </cell>
          <cell r="D199">
            <v>5</v>
          </cell>
          <cell r="E199">
            <v>58</v>
          </cell>
          <cell r="F199">
            <v>71</v>
          </cell>
          <cell r="G199">
            <v>34</v>
          </cell>
          <cell r="H199">
            <v>0</v>
          </cell>
          <cell r="I199">
            <v>34</v>
          </cell>
          <cell r="J199">
            <v>7366</v>
          </cell>
          <cell r="K199">
            <v>0</v>
          </cell>
          <cell r="L199">
            <v>0</v>
          </cell>
          <cell r="M199">
            <v>7366</v>
          </cell>
          <cell r="N199">
            <v>216.64705882352942</v>
          </cell>
          <cell r="O199">
            <v>127</v>
          </cell>
          <cell r="P199">
            <v>103.74647887323944</v>
          </cell>
          <cell r="Q199">
            <v>0.81690140845070425</v>
          </cell>
          <cell r="R199">
            <v>3166.8</v>
          </cell>
          <cell r="S199">
            <v>150.80000000000001</v>
          </cell>
          <cell r="T199">
            <v>4976.3999999999996</v>
          </cell>
        </row>
        <row r="200">
          <cell r="B200">
            <v>44394</v>
          </cell>
          <cell r="C200">
            <v>7</v>
          </cell>
          <cell r="D200">
            <v>6</v>
          </cell>
          <cell r="E200">
            <v>69</v>
          </cell>
          <cell r="F200">
            <v>71</v>
          </cell>
          <cell r="G200">
            <v>43</v>
          </cell>
          <cell r="H200">
            <v>0</v>
          </cell>
          <cell r="I200">
            <v>43</v>
          </cell>
          <cell r="J200">
            <v>16215</v>
          </cell>
          <cell r="K200">
            <v>0</v>
          </cell>
          <cell r="L200">
            <v>168</v>
          </cell>
          <cell r="M200">
            <v>16383</v>
          </cell>
          <cell r="N200">
            <v>381</v>
          </cell>
          <cell r="O200">
            <v>237.43478260869566</v>
          </cell>
          <cell r="P200">
            <v>230.74647887323945</v>
          </cell>
          <cell r="Q200">
            <v>0.971830985915493</v>
          </cell>
          <cell r="R200">
            <v>5536.56</v>
          </cell>
          <cell r="S200">
            <v>325.68</v>
          </cell>
          <cell r="T200">
            <v>9607.56</v>
          </cell>
        </row>
        <row r="201">
          <cell r="B201">
            <v>44395</v>
          </cell>
          <cell r="C201">
            <v>7</v>
          </cell>
          <cell r="D201">
            <v>7</v>
          </cell>
          <cell r="E201">
            <v>71</v>
          </cell>
          <cell r="F201">
            <v>71</v>
          </cell>
          <cell r="G201">
            <v>41</v>
          </cell>
          <cell r="H201">
            <v>0</v>
          </cell>
          <cell r="I201">
            <v>41</v>
          </cell>
          <cell r="J201">
            <v>17608</v>
          </cell>
          <cell r="K201">
            <v>0</v>
          </cell>
          <cell r="L201">
            <v>225</v>
          </cell>
          <cell r="M201">
            <v>17833</v>
          </cell>
          <cell r="N201">
            <v>434.95121951219511</v>
          </cell>
          <cell r="O201">
            <v>251.16901408450704</v>
          </cell>
          <cell r="P201">
            <v>251.16901408450704</v>
          </cell>
          <cell r="Q201">
            <v>1</v>
          </cell>
          <cell r="R201">
            <v>7015.51</v>
          </cell>
          <cell r="S201">
            <v>0</v>
          </cell>
          <cell r="T201">
            <v>12833.25</v>
          </cell>
        </row>
        <row r="202">
          <cell r="B202">
            <v>44396</v>
          </cell>
          <cell r="C202">
            <v>7</v>
          </cell>
          <cell r="D202">
            <v>1</v>
          </cell>
          <cell r="E202">
            <v>56</v>
          </cell>
          <cell r="F202">
            <v>70</v>
          </cell>
          <cell r="G202">
            <v>46</v>
          </cell>
          <cell r="H202">
            <v>0</v>
          </cell>
          <cell r="I202">
            <v>46</v>
          </cell>
          <cell r="J202">
            <v>11200</v>
          </cell>
          <cell r="K202">
            <v>0</v>
          </cell>
          <cell r="L202">
            <v>0</v>
          </cell>
          <cell r="M202">
            <v>11200</v>
          </cell>
          <cell r="N202">
            <v>243.47826086956522</v>
          </cell>
          <cell r="O202">
            <v>200</v>
          </cell>
          <cell r="P202">
            <v>160</v>
          </cell>
          <cell r="Q202">
            <v>0.8</v>
          </cell>
          <cell r="R202">
            <v>3468.64</v>
          </cell>
          <cell r="S202">
            <v>91.28</v>
          </cell>
          <cell r="T202">
            <v>5202.96</v>
          </cell>
        </row>
        <row r="203">
          <cell r="B203">
            <v>44397</v>
          </cell>
          <cell r="C203">
            <v>7</v>
          </cell>
          <cell r="D203">
            <v>2</v>
          </cell>
          <cell r="E203">
            <v>55</v>
          </cell>
          <cell r="F203">
            <v>70</v>
          </cell>
          <cell r="G203">
            <v>53</v>
          </cell>
          <cell r="H203">
            <v>0</v>
          </cell>
          <cell r="I203">
            <v>53</v>
          </cell>
          <cell r="J203">
            <v>9515</v>
          </cell>
          <cell r="K203">
            <v>0</v>
          </cell>
          <cell r="L203">
            <v>0</v>
          </cell>
          <cell r="M203">
            <v>9515</v>
          </cell>
          <cell r="N203">
            <v>179.52830188679246</v>
          </cell>
          <cell r="O203">
            <v>173</v>
          </cell>
          <cell r="P203">
            <v>135.92857142857142</v>
          </cell>
          <cell r="Q203">
            <v>0.7857142857142857</v>
          </cell>
          <cell r="R203">
            <v>1848</v>
          </cell>
          <cell r="S203">
            <v>57.75</v>
          </cell>
          <cell r="T203">
            <v>3638.25</v>
          </cell>
        </row>
        <row r="204">
          <cell r="B204">
            <v>44398</v>
          </cell>
          <cell r="C204">
            <v>7</v>
          </cell>
          <cell r="D204">
            <v>3</v>
          </cell>
          <cell r="E204">
            <v>62</v>
          </cell>
          <cell r="F204">
            <v>70</v>
          </cell>
          <cell r="G204">
            <v>65</v>
          </cell>
          <cell r="H204">
            <v>0</v>
          </cell>
          <cell r="I204">
            <v>65</v>
          </cell>
          <cell r="J204">
            <v>6572</v>
          </cell>
          <cell r="K204">
            <v>0</v>
          </cell>
          <cell r="L204">
            <v>176</v>
          </cell>
          <cell r="M204">
            <v>6748</v>
          </cell>
          <cell r="N204">
            <v>103.81538461538462</v>
          </cell>
          <cell r="O204">
            <v>108.83870967741936</v>
          </cell>
          <cell r="P204">
            <v>96.4</v>
          </cell>
          <cell r="Q204">
            <v>0.88571428571428568</v>
          </cell>
          <cell r="R204">
            <v>4620.24</v>
          </cell>
          <cell r="S204">
            <v>100.44</v>
          </cell>
          <cell r="T204">
            <v>5524.2</v>
          </cell>
        </row>
        <row r="205">
          <cell r="B205">
            <v>44399</v>
          </cell>
          <cell r="C205">
            <v>7</v>
          </cell>
          <cell r="D205">
            <v>4</v>
          </cell>
          <cell r="E205">
            <v>49</v>
          </cell>
          <cell r="F205">
            <v>70</v>
          </cell>
          <cell r="G205">
            <v>69</v>
          </cell>
          <cell r="H205">
            <v>0</v>
          </cell>
          <cell r="I205">
            <v>69</v>
          </cell>
          <cell r="J205">
            <v>9163</v>
          </cell>
          <cell r="K205">
            <v>0</v>
          </cell>
          <cell r="L205">
            <v>0</v>
          </cell>
          <cell r="M205">
            <v>9163</v>
          </cell>
          <cell r="N205">
            <v>132.79710144927537</v>
          </cell>
          <cell r="O205">
            <v>187</v>
          </cell>
          <cell r="P205">
            <v>130.9</v>
          </cell>
          <cell r="Q205">
            <v>0.7</v>
          </cell>
          <cell r="R205">
            <v>3013.01</v>
          </cell>
          <cell r="S205">
            <v>70.069999999999993</v>
          </cell>
          <cell r="T205">
            <v>5395.39</v>
          </cell>
        </row>
        <row r="206">
          <cell r="B206">
            <v>44400</v>
          </cell>
          <cell r="C206">
            <v>7</v>
          </cell>
          <cell r="D206">
            <v>5</v>
          </cell>
          <cell r="E206">
            <v>51</v>
          </cell>
          <cell r="F206">
            <v>71</v>
          </cell>
          <cell r="G206">
            <v>57</v>
          </cell>
          <cell r="H206">
            <v>0</v>
          </cell>
          <cell r="I206">
            <v>57</v>
          </cell>
          <cell r="J206">
            <v>7701</v>
          </cell>
          <cell r="K206">
            <v>0</v>
          </cell>
          <cell r="L206">
            <v>0</v>
          </cell>
          <cell r="M206">
            <v>7701</v>
          </cell>
          <cell r="N206">
            <v>135.10526315789474</v>
          </cell>
          <cell r="O206">
            <v>151</v>
          </cell>
          <cell r="P206">
            <v>108.46478873239437</v>
          </cell>
          <cell r="Q206">
            <v>0.71830985915492962</v>
          </cell>
          <cell r="R206">
            <v>3462.9</v>
          </cell>
          <cell r="S206">
            <v>0</v>
          </cell>
          <cell r="T206">
            <v>4353.3599999999997</v>
          </cell>
        </row>
        <row r="207">
          <cell r="B207">
            <v>44401</v>
          </cell>
          <cell r="C207">
            <v>7</v>
          </cell>
          <cell r="D207">
            <v>6</v>
          </cell>
          <cell r="E207">
            <v>71</v>
          </cell>
          <cell r="F207">
            <v>71</v>
          </cell>
          <cell r="G207">
            <v>34</v>
          </cell>
          <cell r="H207">
            <v>0</v>
          </cell>
          <cell r="I207">
            <v>34</v>
          </cell>
          <cell r="J207">
            <v>17608</v>
          </cell>
          <cell r="K207">
            <v>0</v>
          </cell>
          <cell r="L207">
            <v>0</v>
          </cell>
          <cell r="M207">
            <v>17608</v>
          </cell>
          <cell r="N207">
            <v>517.88235294117646</v>
          </cell>
          <cell r="O207">
            <v>248</v>
          </cell>
          <cell r="P207">
            <v>248</v>
          </cell>
          <cell r="Q207">
            <v>1</v>
          </cell>
          <cell r="R207">
            <v>6759.2</v>
          </cell>
          <cell r="S207">
            <v>0</v>
          </cell>
          <cell r="T207">
            <v>7773.08</v>
          </cell>
        </row>
        <row r="208">
          <cell r="B208">
            <v>44402</v>
          </cell>
          <cell r="C208">
            <v>7</v>
          </cell>
          <cell r="D208">
            <v>7</v>
          </cell>
          <cell r="E208">
            <v>71</v>
          </cell>
          <cell r="F208">
            <v>71</v>
          </cell>
          <cell r="G208">
            <v>55</v>
          </cell>
          <cell r="H208">
            <v>0</v>
          </cell>
          <cell r="I208">
            <v>55</v>
          </cell>
          <cell r="J208">
            <v>15336</v>
          </cell>
          <cell r="K208">
            <v>0</v>
          </cell>
          <cell r="L208">
            <v>15</v>
          </cell>
          <cell r="M208">
            <v>15351</v>
          </cell>
          <cell r="N208">
            <v>279.10909090909092</v>
          </cell>
          <cell r="O208">
            <v>216.21126760563379</v>
          </cell>
          <cell r="P208">
            <v>216.21126760563379</v>
          </cell>
          <cell r="Q208">
            <v>1</v>
          </cell>
          <cell r="R208">
            <v>6590.22</v>
          </cell>
          <cell r="S208">
            <v>0</v>
          </cell>
          <cell r="T208">
            <v>8630.0499999999993</v>
          </cell>
        </row>
        <row r="209">
          <cell r="B209">
            <v>44403</v>
          </cell>
          <cell r="C209">
            <v>7</v>
          </cell>
          <cell r="D209">
            <v>1</v>
          </cell>
          <cell r="E209">
            <v>56</v>
          </cell>
          <cell r="F209">
            <v>71</v>
          </cell>
          <cell r="G209">
            <v>52</v>
          </cell>
          <cell r="H209">
            <v>0</v>
          </cell>
          <cell r="I209">
            <v>52</v>
          </cell>
          <cell r="J209">
            <v>8064</v>
          </cell>
          <cell r="K209">
            <v>0</v>
          </cell>
          <cell r="L209">
            <v>5</v>
          </cell>
          <cell r="M209">
            <v>8069</v>
          </cell>
          <cell r="N209">
            <v>155.17307692307693</v>
          </cell>
          <cell r="O209">
            <v>144.08928571428572</v>
          </cell>
          <cell r="P209">
            <v>113.64788732394366</v>
          </cell>
          <cell r="Q209">
            <v>0.78873239436619713</v>
          </cell>
          <cell r="R209">
            <v>3307.92</v>
          </cell>
          <cell r="S209">
            <v>200.48</v>
          </cell>
          <cell r="T209">
            <v>6214.88</v>
          </cell>
        </row>
        <row r="210">
          <cell r="B210">
            <v>44404</v>
          </cell>
          <cell r="C210">
            <v>7</v>
          </cell>
          <cell r="D210">
            <v>2</v>
          </cell>
          <cell r="E210">
            <v>46</v>
          </cell>
          <cell r="F210">
            <v>71</v>
          </cell>
          <cell r="G210">
            <v>58</v>
          </cell>
          <cell r="H210">
            <v>0</v>
          </cell>
          <cell r="I210">
            <v>58</v>
          </cell>
          <cell r="J210">
            <v>6578</v>
          </cell>
          <cell r="K210">
            <v>0</v>
          </cell>
          <cell r="L210">
            <v>0</v>
          </cell>
          <cell r="M210">
            <v>6578</v>
          </cell>
          <cell r="N210">
            <v>113.41379310344827</v>
          </cell>
          <cell r="O210">
            <v>143</v>
          </cell>
          <cell r="P210">
            <v>92.647887323943664</v>
          </cell>
          <cell r="Q210">
            <v>0.647887323943662</v>
          </cell>
          <cell r="R210">
            <v>2221.8000000000002</v>
          </cell>
          <cell r="S210">
            <v>148.12</v>
          </cell>
          <cell r="T210">
            <v>4739.84</v>
          </cell>
        </row>
        <row r="211">
          <cell r="B211">
            <v>44405</v>
          </cell>
          <cell r="C211">
            <v>7</v>
          </cell>
          <cell r="D211">
            <v>3</v>
          </cell>
          <cell r="E211">
            <v>56</v>
          </cell>
          <cell r="F211">
            <v>69</v>
          </cell>
          <cell r="G211">
            <v>57</v>
          </cell>
          <cell r="H211">
            <v>0</v>
          </cell>
          <cell r="I211">
            <v>57</v>
          </cell>
          <cell r="J211">
            <v>6160</v>
          </cell>
          <cell r="K211">
            <v>0</v>
          </cell>
          <cell r="L211">
            <v>0</v>
          </cell>
          <cell r="M211">
            <v>6160</v>
          </cell>
          <cell r="N211">
            <v>108.07017543859649</v>
          </cell>
          <cell r="O211">
            <v>110</v>
          </cell>
          <cell r="P211">
            <v>89.275362318840592</v>
          </cell>
          <cell r="Q211">
            <v>0.81159420289855078</v>
          </cell>
          <cell r="R211">
            <v>3627.68</v>
          </cell>
          <cell r="S211">
            <v>0</v>
          </cell>
          <cell r="T211">
            <v>3804.64</v>
          </cell>
        </row>
        <row r="212">
          <cell r="B212">
            <v>44406</v>
          </cell>
          <cell r="C212">
            <v>7</v>
          </cell>
          <cell r="D212">
            <v>4</v>
          </cell>
          <cell r="E212">
            <v>37</v>
          </cell>
          <cell r="F212">
            <v>71</v>
          </cell>
          <cell r="G212">
            <v>34</v>
          </cell>
          <cell r="H212">
            <v>0</v>
          </cell>
          <cell r="I212">
            <v>34</v>
          </cell>
          <cell r="J212">
            <v>6586</v>
          </cell>
          <cell r="K212">
            <v>0</v>
          </cell>
          <cell r="L212">
            <v>128</v>
          </cell>
          <cell r="M212">
            <v>6714</v>
          </cell>
          <cell r="N212">
            <v>197.47058823529412</v>
          </cell>
          <cell r="O212">
            <v>181.45945945945945</v>
          </cell>
          <cell r="P212">
            <v>94.563380281690129</v>
          </cell>
          <cell r="Q212">
            <v>0.52112676056338025</v>
          </cell>
          <cell r="R212">
            <v>2368</v>
          </cell>
          <cell r="S212">
            <v>0</v>
          </cell>
          <cell r="T212">
            <v>2427.1999999999998</v>
          </cell>
        </row>
        <row r="213">
          <cell r="B213">
            <v>44407</v>
          </cell>
          <cell r="C213">
            <v>7</v>
          </cell>
          <cell r="D213">
            <v>5</v>
          </cell>
          <cell r="E213">
            <v>46</v>
          </cell>
          <cell r="F213">
            <v>70</v>
          </cell>
          <cell r="G213">
            <v>46</v>
          </cell>
          <cell r="H213">
            <v>0</v>
          </cell>
          <cell r="I213">
            <v>46</v>
          </cell>
          <cell r="J213">
            <v>5290</v>
          </cell>
          <cell r="K213">
            <v>0</v>
          </cell>
          <cell r="L213">
            <v>0</v>
          </cell>
          <cell r="M213">
            <v>5290</v>
          </cell>
          <cell r="N213">
            <v>115</v>
          </cell>
          <cell r="O213">
            <v>115</v>
          </cell>
          <cell r="P213">
            <v>75.571428571428569</v>
          </cell>
          <cell r="Q213">
            <v>0.65714285714285714</v>
          </cell>
          <cell r="R213">
            <v>4327.68</v>
          </cell>
          <cell r="S213">
            <v>0</v>
          </cell>
          <cell r="T213">
            <v>5740.8</v>
          </cell>
        </row>
        <row r="214">
          <cell r="B214">
            <v>44408</v>
          </cell>
          <cell r="C214">
            <v>7</v>
          </cell>
          <cell r="D214">
            <v>6</v>
          </cell>
          <cell r="E214">
            <v>71</v>
          </cell>
          <cell r="F214">
            <v>70</v>
          </cell>
          <cell r="G214">
            <v>46</v>
          </cell>
          <cell r="H214">
            <v>0</v>
          </cell>
          <cell r="I214">
            <v>46</v>
          </cell>
          <cell r="J214">
            <v>14342</v>
          </cell>
          <cell r="K214">
            <v>0</v>
          </cell>
          <cell r="L214">
            <v>0</v>
          </cell>
          <cell r="M214">
            <v>14342</v>
          </cell>
          <cell r="N214">
            <v>311.78260869565219</v>
          </cell>
          <cell r="O214">
            <v>202</v>
          </cell>
          <cell r="P214">
            <v>204.88571428571427</v>
          </cell>
          <cell r="Q214">
            <v>1.0142857142857142</v>
          </cell>
          <cell r="R214">
            <v>6756.36</v>
          </cell>
          <cell r="S214">
            <v>173.24</v>
          </cell>
          <cell r="T214">
            <v>13685.96</v>
          </cell>
        </row>
        <row r="215">
          <cell r="B215">
            <v>44409</v>
          </cell>
          <cell r="C215">
            <v>8</v>
          </cell>
          <cell r="D215">
            <v>7</v>
          </cell>
          <cell r="E215">
            <v>71</v>
          </cell>
          <cell r="F215">
            <v>71</v>
          </cell>
          <cell r="G215">
            <v>55</v>
          </cell>
          <cell r="H215">
            <v>0</v>
          </cell>
          <cell r="I215">
            <v>55</v>
          </cell>
          <cell r="J215">
            <v>16046</v>
          </cell>
          <cell r="K215">
            <v>0</v>
          </cell>
          <cell r="L215">
            <v>15</v>
          </cell>
          <cell r="M215">
            <v>16061</v>
          </cell>
          <cell r="N215">
            <v>292.0181818181818</v>
          </cell>
          <cell r="O215">
            <v>226.21126760563379</v>
          </cell>
          <cell r="P215">
            <v>226.21126760563379</v>
          </cell>
          <cell r="Q215">
            <v>1</v>
          </cell>
          <cell r="R215">
            <v>7508.25</v>
          </cell>
          <cell r="S215">
            <v>159.75</v>
          </cell>
          <cell r="T215">
            <v>8786.25</v>
          </cell>
        </row>
        <row r="216">
          <cell r="B216">
            <v>44410</v>
          </cell>
          <cell r="C216">
            <v>8</v>
          </cell>
          <cell r="D216">
            <v>1</v>
          </cell>
          <cell r="E216">
            <v>54</v>
          </cell>
          <cell r="F216">
            <v>71</v>
          </cell>
          <cell r="G216">
            <v>52</v>
          </cell>
          <cell r="H216">
            <v>0</v>
          </cell>
          <cell r="I216">
            <v>52</v>
          </cell>
          <cell r="J216">
            <v>6588</v>
          </cell>
          <cell r="K216">
            <v>0</v>
          </cell>
          <cell r="L216">
            <v>5</v>
          </cell>
          <cell r="M216">
            <v>6593</v>
          </cell>
          <cell r="N216">
            <v>126.78846153846153</v>
          </cell>
          <cell r="O216">
            <v>122.0925925925926</v>
          </cell>
          <cell r="P216">
            <v>92.859154929577471</v>
          </cell>
          <cell r="Q216">
            <v>0.76056338028169013</v>
          </cell>
          <cell r="R216">
            <v>4111.5600000000004</v>
          </cell>
          <cell r="S216">
            <v>0</v>
          </cell>
          <cell r="T216">
            <v>5686.2</v>
          </cell>
        </row>
        <row r="217">
          <cell r="B217">
            <v>44411</v>
          </cell>
          <cell r="C217">
            <v>8</v>
          </cell>
          <cell r="D217">
            <v>2</v>
          </cell>
          <cell r="E217">
            <v>65</v>
          </cell>
          <cell r="F217">
            <v>71</v>
          </cell>
          <cell r="G217">
            <v>58</v>
          </cell>
          <cell r="H217">
            <v>0</v>
          </cell>
          <cell r="I217">
            <v>58</v>
          </cell>
          <cell r="J217">
            <v>10595</v>
          </cell>
          <cell r="K217">
            <v>0</v>
          </cell>
          <cell r="L217">
            <v>0</v>
          </cell>
          <cell r="M217">
            <v>10595</v>
          </cell>
          <cell r="N217">
            <v>182.67241379310346</v>
          </cell>
          <cell r="O217">
            <v>163</v>
          </cell>
          <cell r="P217">
            <v>149.22535211267606</v>
          </cell>
          <cell r="Q217">
            <v>0.91549295774647887</v>
          </cell>
          <cell r="R217">
            <v>2889.25</v>
          </cell>
          <cell r="S217">
            <v>82.55</v>
          </cell>
          <cell r="T217">
            <v>5200.6499999999996</v>
          </cell>
        </row>
        <row r="218">
          <cell r="B218">
            <v>44412</v>
          </cell>
          <cell r="C218">
            <v>8</v>
          </cell>
          <cell r="D218">
            <v>3</v>
          </cell>
          <cell r="E218">
            <v>62</v>
          </cell>
          <cell r="F218">
            <v>69</v>
          </cell>
          <cell r="G218">
            <v>57</v>
          </cell>
          <cell r="H218">
            <v>0</v>
          </cell>
          <cell r="I218">
            <v>57</v>
          </cell>
          <cell r="J218">
            <v>9114</v>
          </cell>
          <cell r="K218">
            <v>0</v>
          </cell>
          <cell r="L218">
            <v>0</v>
          </cell>
          <cell r="M218">
            <v>9114</v>
          </cell>
          <cell r="N218">
            <v>159.89473684210526</v>
          </cell>
          <cell r="O218">
            <v>147</v>
          </cell>
          <cell r="P218">
            <v>132.08695652173913</v>
          </cell>
          <cell r="Q218">
            <v>0.89855072463768115</v>
          </cell>
          <cell r="R218">
            <v>3892.98</v>
          </cell>
          <cell r="S218">
            <v>299.45999999999998</v>
          </cell>
          <cell r="T218">
            <v>6588.12</v>
          </cell>
        </row>
        <row r="219">
          <cell r="B219">
            <v>44413</v>
          </cell>
          <cell r="C219">
            <v>8</v>
          </cell>
          <cell r="D219">
            <v>4</v>
          </cell>
          <cell r="E219">
            <v>65</v>
          </cell>
          <cell r="F219">
            <v>71</v>
          </cell>
          <cell r="G219">
            <v>34</v>
          </cell>
          <cell r="H219">
            <v>0</v>
          </cell>
          <cell r="I219">
            <v>34</v>
          </cell>
          <cell r="J219">
            <v>7410</v>
          </cell>
          <cell r="K219">
            <v>0</v>
          </cell>
          <cell r="L219">
            <v>128</v>
          </cell>
          <cell r="M219">
            <v>7538</v>
          </cell>
          <cell r="N219">
            <v>221.70588235294119</v>
          </cell>
          <cell r="O219">
            <v>115.96923076923076</v>
          </cell>
          <cell r="P219">
            <v>106.16901408450704</v>
          </cell>
          <cell r="Q219">
            <v>0.91549295774647887</v>
          </cell>
          <cell r="R219">
            <v>4287.3999999999996</v>
          </cell>
          <cell r="S219">
            <v>126.1</v>
          </cell>
          <cell r="T219">
            <v>6052.8</v>
          </cell>
        </row>
        <row r="220">
          <cell r="B220">
            <v>44414</v>
          </cell>
          <cell r="C220">
            <v>8</v>
          </cell>
          <cell r="D220">
            <v>5</v>
          </cell>
          <cell r="E220">
            <v>63</v>
          </cell>
          <cell r="F220">
            <v>70</v>
          </cell>
          <cell r="G220">
            <v>46</v>
          </cell>
          <cell r="H220">
            <v>0</v>
          </cell>
          <cell r="I220">
            <v>46</v>
          </cell>
          <cell r="J220">
            <v>10143</v>
          </cell>
          <cell r="K220">
            <v>0</v>
          </cell>
          <cell r="L220">
            <v>0</v>
          </cell>
          <cell r="M220">
            <v>10143</v>
          </cell>
          <cell r="N220">
            <v>220.5</v>
          </cell>
          <cell r="O220">
            <v>161</v>
          </cell>
          <cell r="P220">
            <v>144.9</v>
          </cell>
          <cell r="Q220">
            <v>0.9</v>
          </cell>
          <cell r="R220">
            <v>3538.08</v>
          </cell>
          <cell r="S220">
            <v>98.28</v>
          </cell>
          <cell r="T220">
            <v>5896.8</v>
          </cell>
        </row>
        <row r="221">
          <cell r="B221">
            <v>44415</v>
          </cell>
          <cell r="C221">
            <v>8</v>
          </cell>
          <cell r="D221">
            <v>6</v>
          </cell>
          <cell r="E221">
            <v>71</v>
          </cell>
          <cell r="F221">
            <v>70</v>
          </cell>
          <cell r="G221">
            <v>46</v>
          </cell>
          <cell r="H221">
            <v>0</v>
          </cell>
          <cell r="I221">
            <v>46</v>
          </cell>
          <cell r="J221">
            <v>14981</v>
          </cell>
          <cell r="K221">
            <v>0</v>
          </cell>
          <cell r="L221">
            <v>0</v>
          </cell>
          <cell r="M221">
            <v>14981</v>
          </cell>
          <cell r="N221">
            <v>325.67391304347825</v>
          </cell>
          <cell r="O221">
            <v>211</v>
          </cell>
          <cell r="P221">
            <v>214.01428571428571</v>
          </cell>
          <cell r="Q221">
            <v>1.0142857142857142</v>
          </cell>
          <cell r="R221">
            <v>5495.4</v>
          </cell>
          <cell r="S221">
            <v>152.65</v>
          </cell>
          <cell r="T221">
            <v>9616.9500000000007</v>
          </cell>
        </row>
        <row r="222">
          <cell r="B222">
            <v>44416</v>
          </cell>
          <cell r="C222">
            <v>8</v>
          </cell>
          <cell r="D222">
            <v>7</v>
          </cell>
          <cell r="E222">
            <v>71</v>
          </cell>
          <cell r="F222">
            <v>70</v>
          </cell>
          <cell r="G222">
            <v>65</v>
          </cell>
          <cell r="H222">
            <v>0</v>
          </cell>
          <cell r="I222">
            <v>65</v>
          </cell>
          <cell r="J222">
            <v>15052</v>
          </cell>
          <cell r="K222">
            <v>0</v>
          </cell>
          <cell r="L222">
            <v>0</v>
          </cell>
          <cell r="M222">
            <v>15052</v>
          </cell>
          <cell r="N222">
            <v>231.56923076923076</v>
          </cell>
          <cell r="O222">
            <v>212</v>
          </cell>
          <cell r="P222">
            <v>215.02857142857141</v>
          </cell>
          <cell r="Q222">
            <v>1.0142857142857142</v>
          </cell>
          <cell r="R222">
            <v>6718.02</v>
          </cell>
          <cell r="S222">
            <v>176.79</v>
          </cell>
          <cell r="T222">
            <v>12905.67</v>
          </cell>
        </row>
        <row r="223">
          <cell r="B223">
            <v>44417</v>
          </cell>
          <cell r="C223">
            <v>8</v>
          </cell>
          <cell r="D223">
            <v>1</v>
          </cell>
          <cell r="E223">
            <v>68</v>
          </cell>
          <cell r="F223">
            <v>71</v>
          </cell>
          <cell r="G223">
            <v>34</v>
          </cell>
          <cell r="H223">
            <v>0</v>
          </cell>
          <cell r="I223">
            <v>34</v>
          </cell>
          <cell r="J223">
            <v>12580</v>
          </cell>
          <cell r="K223">
            <v>0</v>
          </cell>
          <cell r="L223">
            <v>128</v>
          </cell>
          <cell r="M223">
            <v>12708</v>
          </cell>
          <cell r="N223">
            <v>373.76470588235293</v>
          </cell>
          <cell r="O223">
            <v>186.88235294117646</v>
          </cell>
          <cell r="P223">
            <v>178.98591549295773</v>
          </cell>
          <cell r="Q223">
            <v>0.95774647887323938</v>
          </cell>
          <cell r="R223">
            <v>5204.72</v>
          </cell>
          <cell r="S223">
            <v>0</v>
          </cell>
          <cell r="T223">
            <v>5930.96</v>
          </cell>
        </row>
        <row r="224">
          <cell r="B224">
            <v>44418</v>
          </cell>
          <cell r="C224">
            <v>8</v>
          </cell>
          <cell r="D224">
            <v>2</v>
          </cell>
          <cell r="E224">
            <v>65</v>
          </cell>
          <cell r="F224">
            <v>70</v>
          </cell>
          <cell r="G224">
            <v>46</v>
          </cell>
          <cell r="H224">
            <v>0</v>
          </cell>
          <cell r="I224">
            <v>46</v>
          </cell>
          <cell r="J224">
            <v>8125</v>
          </cell>
          <cell r="K224">
            <v>0</v>
          </cell>
          <cell r="L224">
            <v>0</v>
          </cell>
          <cell r="M224">
            <v>8125</v>
          </cell>
          <cell r="N224">
            <v>176.63043478260869</v>
          </cell>
          <cell r="O224">
            <v>125</v>
          </cell>
          <cell r="P224">
            <v>116.07142857142857</v>
          </cell>
          <cell r="Q224">
            <v>0.9285714285714286</v>
          </cell>
          <cell r="R224">
            <v>4066.4</v>
          </cell>
          <cell r="S224">
            <v>358.8</v>
          </cell>
          <cell r="T224">
            <v>8252.4</v>
          </cell>
        </row>
        <row r="225">
          <cell r="B225">
            <v>44419</v>
          </cell>
          <cell r="C225">
            <v>8</v>
          </cell>
          <cell r="D225">
            <v>3</v>
          </cell>
          <cell r="E225">
            <v>63</v>
          </cell>
          <cell r="F225">
            <v>70</v>
          </cell>
          <cell r="G225">
            <v>65</v>
          </cell>
          <cell r="H225">
            <v>0</v>
          </cell>
          <cell r="I225">
            <v>65</v>
          </cell>
          <cell r="J225">
            <v>9135</v>
          </cell>
          <cell r="K225">
            <v>0</v>
          </cell>
          <cell r="L225">
            <v>0</v>
          </cell>
          <cell r="M225">
            <v>9135</v>
          </cell>
          <cell r="N225">
            <v>140.53846153846155</v>
          </cell>
          <cell r="O225">
            <v>145</v>
          </cell>
          <cell r="P225">
            <v>130.5</v>
          </cell>
          <cell r="Q225">
            <v>0.9</v>
          </cell>
          <cell r="R225">
            <v>4352.67</v>
          </cell>
          <cell r="S225">
            <v>177.66</v>
          </cell>
          <cell r="T225">
            <v>6751.08</v>
          </cell>
        </row>
        <row r="226">
          <cell r="B226">
            <v>44420</v>
          </cell>
          <cell r="C226">
            <v>8</v>
          </cell>
          <cell r="D226">
            <v>4</v>
          </cell>
          <cell r="E226">
            <v>67</v>
          </cell>
          <cell r="F226">
            <v>71</v>
          </cell>
          <cell r="G226">
            <v>57</v>
          </cell>
          <cell r="H226">
            <v>0</v>
          </cell>
          <cell r="I226">
            <v>57</v>
          </cell>
          <cell r="J226">
            <v>8241</v>
          </cell>
          <cell r="K226">
            <v>0</v>
          </cell>
          <cell r="L226">
            <v>0</v>
          </cell>
          <cell r="M226">
            <v>8241</v>
          </cell>
          <cell r="N226">
            <v>144.57894736842104</v>
          </cell>
          <cell r="O226">
            <v>123</v>
          </cell>
          <cell r="P226">
            <v>116.07042253521126</v>
          </cell>
          <cell r="Q226">
            <v>0.94366197183098588</v>
          </cell>
          <cell r="R226">
            <v>3891.36</v>
          </cell>
          <cell r="S226">
            <v>235.84</v>
          </cell>
          <cell r="T226">
            <v>7193.12</v>
          </cell>
        </row>
        <row r="227">
          <cell r="B227">
            <v>44421</v>
          </cell>
          <cell r="C227">
            <v>8</v>
          </cell>
          <cell r="D227">
            <v>5</v>
          </cell>
          <cell r="E227">
            <v>64</v>
          </cell>
          <cell r="F227">
            <v>71</v>
          </cell>
          <cell r="G227">
            <v>34</v>
          </cell>
          <cell r="H227">
            <v>0</v>
          </cell>
          <cell r="I227">
            <v>34</v>
          </cell>
          <cell r="J227">
            <v>8320</v>
          </cell>
          <cell r="K227">
            <v>0</v>
          </cell>
          <cell r="L227">
            <v>0</v>
          </cell>
          <cell r="M227">
            <v>8320</v>
          </cell>
          <cell r="N227">
            <v>244.70588235294119</v>
          </cell>
          <cell r="O227">
            <v>130</v>
          </cell>
          <cell r="P227">
            <v>117.1830985915493</v>
          </cell>
          <cell r="Q227">
            <v>0.90140845070422537</v>
          </cell>
          <cell r="R227">
            <v>3031.04</v>
          </cell>
          <cell r="S227">
            <v>0</v>
          </cell>
          <cell r="T227">
            <v>4072.96</v>
          </cell>
        </row>
        <row r="228">
          <cell r="B228">
            <v>44422</v>
          </cell>
          <cell r="C228">
            <v>8</v>
          </cell>
          <cell r="D228">
            <v>6</v>
          </cell>
          <cell r="E228">
            <v>71</v>
          </cell>
          <cell r="F228">
            <v>71</v>
          </cell>
          <cell r="G228">
            <v>66</v>
          </cell>
          <cell r="H228">
            <v>0</v>
          </cell>
          <cell r="I228">
            <v>66</v>
          </cell>
          <cell r="J228">
            <v>16117</v>
          </cell>
          <cell r="K228">
            <v>0</v>
          </cell>
          <cell r="L228">
            <v>15</v>
          </cell>
          <cell r="M228">
            <v>16132</v>
          </cell>
          <cell r="N228">
            <v>244.42424242424244</v>
          </cell>
          <cell r="O228">
            <v>227.21126760563379</v>
          </cell>
          <cell r="P228">
            <v>227.21126760563379</v>
          </cell>
          <cell r="Q228">
            <v>1</v>
          </cell>
          <cell r="R228">
            <v>5248.32</v>
          </cell>
          <cell r="S228">
            <v>164.01</v>
          </cell>
          <cell r="T228">
            <v>7216.44</v>
          </cell>
        </row>
        <row r="229">
          <cell r="B229">
            <v>44423</v>
          </cell>
          <cell r="C229">
            <v>8</v>
          </cell>
          <cell r="D229">
            <v>7</v>
          </cell>
          <cell r="E229">
            <v>71</v>
          </cell>
          <cell r="F229">
            <v>71</v>
          </cell>
          <cell r="G229">
            <v>65</v>
          </cell>
          <cell r="H229">
            <v>0</v>
          </cell>
          <cell r="I229">
            <v>65</v>
          </cell>
          <cell r="J229">
            <v>14910</v>
          </cell>
          <cell r="K229">
            <v>0</v>
          </cell>
          <cell r="L229">
            <v>5</v>
          </cell>
          <cell r="M229">
            <v>14915</v>
          </cell>
          <cell r="N229">
            <v>229.46153846153845</v>
          </cell>
          <cell r="O229">
            <v>210.07042253521126</v>
          </cell>
          <cell r="P229">
            <v>210.07042253521126</v>
          </cell>
          <cell r="Q229">
            <v>1</v>
          </cell>
          <cell r="R229">
            <v>8076.96</v>
          </cell>
          <cell r="S229">
            <v>336.54</v>
          </cell>
          <cell r="T229">
            <v>12115.44</v>
          </cell>
        </row>
        <row r="230">
          <cell r="B230">
            <v>44424</v>
          </cell>
          <cell r="C230">
            <v>8</v>
          </cell>
          <cell r="D230">
            <v>1</v>
          </cell>
          <cell r="E230">
            <v>61</v>
          </cell>
          <cell r="F230">
            <v>71</v>
          </cell>
          <cell r="G230">
            <v>62</v>
          </cell>
          <cell r="H230">
            <v>0</v>
          </cell>
          <cell r="I230">
            <v>62</v>
          </cell>
          <cell r="J230">
            <v>7381</v>
          </cell>
          <cell r="K230">
            <v>0</v>
          </cell>
          <cell r="L230">
            <v>0</v>
          </cell>
          <cell r="M230">
            <v>7381</v>
          </cell>
          <cell r="N230">
            <v>119.04838709677419</v>
          </cell>
          <cell r="O230">
            <v>121</v>
          </cell>
          <cell r="P230">
            <v>103.95774647887323</v>
          </cell>
          <cell r="Q230">
            <v>0.85915492957746475</v>
          </cell>
          <cell r="R230">
            <v>3934.5</v>
          </cell>
          <cell r="S230">
            <v>0</v>
          </cell>
          <cell r="T230">
            <v>6216.51</v>
          </cell>
        </row>
        <row r="231">
          <cell r="B231">
            <v>44425</v>
          </cell>
          <cell r="C231">
            <v>8</v>
          </cell>
          <cell r="D231">
            <v>2</v>
          </cell>
          <cell r="E231">
            <v>68</v>
          </cell>
          <cell r="F231">
            <v>69</v>
          </cell>
          <cell r="G231">
            <v>45</v>
          </cell>
          <cell r="H231">
            <v>0</v>
          </cell>
          <cell r="I231">
            <v>45</v>
          </cell>
          <cell r="J231">
            <v>13600</v>
          </cell>
          <cell r="K231">
            <v>0</v>
          </cell>
          <cell r="L231">
            <v>0</v>
          </cell>
          <cell r="M231">
            <v>13600</v>
          </cell>
          <cell r="N231">
            <v>302.22222222222223</v>
          </cell>
          <cell r="O231">
            <v>200</v>
          </cell>
          <cell r="P231">
            <v>197.10144927536234</v>
          </cell>
          <cell r="Q231">
            <v>0.98550724637681164</v>
          </cell>
          <cell r="R231">
            <v>3695.12</v>
          </cell>
          <cell r="S231">
            <v>0</v>
          </cell>
          <cell r="T231">
            <v>4375.8</v>
          </cell>
        </row>
        <row r="232">
          <cell r="B232">
            <v>44426</v>
          </cell>
          <cell r="C232">
            <v>8</v>
          </cell>
          <cell r="D232">
            <v>3</v>
          </cell>
          <cell r="E232">
            <v>62</v>
          </cell>
          <cell r="F232">
            <v>71</v>
          </cell>
          <cell r="G232">
            <v>69</v>
          </cell>
          <cell r="H232">
            <v>0</v>
          </cell>
          <cell r="I232">
            <v>69</v>
          </cell>
          <cell r="J232">
            <v>10416</v>
          </cell>
          <cell r="K232">
            <v>0</v>
          </cell>
          <cell r="L232">
            <v>0</v>
          </cell>
          <cell r="M232">
            <v>10416</v>
          </cell>
          <cell r="N232">
            <v>150.95652173913044</v>
          </cell>
          <cell r="O232">
            <v>168</v>
          </cell>
          <cell r="P232">
            <v>146.70422535211267</v>
          </cell>
          <cell r="Q232">
            <v>0.87323943661971826</v>
          </cell>
          <cell r="R232">
            <v>2879.28</v>
          </cell>
          <cell r="S232">
            <v>200.88</v>
          </cell>
          <cell r="T232">
            <v>4821.12</v>
          </cell>
        </row>
        <row r="233">
          <cell r="B233">
            <v>44427</v>
          </cell>
          <cell r="C233">
            <v>8</v>
          </cell>
          <cell r="D233">
            <v>4</v>
          </cell>
          <cell r="E233">
            <v>60</v>
          </cell>
          <cell r="F233">
            <v>71</v>
          </cell>
          <cell r="G233">
            <v>69</v>
          </cell>
          <cell r="H233">
            <v>0</v>
          </cell>
          <cell r="I233">
            <v>69</v>
          </cell>
          <cell r="J233">
            <v>10320</v>
          </cell>
          <cell r="K233">
            <v>0</v>
          </cell>
          <cell r="L233">
            <v>0</v>
          </cell>
          <cell r="M233">
            <v>10320</v>
          </cell>
          <cell r="N233">
            <v>149.56521739130434</v>
          </cell>
          <cell r="O233">
            <v>172</v>
          </cell>
          <cell r="P233">
            <v>145.35211267605632</v>
          </cell>
          <cell r="Q233">
            <v>0.84507042253521125</v>
          </cell>
          <cell r="R233">
            <v>4368</v>
          </cell>
          <cell r="S233">
            <v>0</v>
          </cell>
          <cell r="T233">
            <v>7753.2</v>
          </cell>
        </row>
        <row r="234">
          <cell r="B234">
            <v>44428</v>
          </cell>
          <cell r="C234">
            <v>8</v>
          </cell>
          <cell r="D234">
            <v>5</v>
          </cell>
          <cell r="E234">
            <v>58</v>
          </cell>
          <cell r="F234">
            <v>71</v>
          </cell>
          <cell r="G234">
            <v>34</v>
          </cell>
          <cell r="H234">
            <v>0</v>
          </cell>
          <cell r="I234">
            <v>34</v>
          </cell>
          <cell r="J234">
            <v>5858</v>
          </cell>
          <cell r="K234">
            <v>0</v>
          </cell>
          <cell r="L234">
            <v>0</v>
          </cell>
          <cell r="M234">
            <v>5858</v>
          </cell>
          <cell r="N234">
            <v>172.29411764705881</v>
          </cell>
          <cell r="O234">
            <v>101</v>
          </cell>
          <cell r="P234">
            <v>82.507042253521135</v>
          </cell>
          <cell r="Q234">
            <v>0.81690140845070425</v>
          </cell>
          <cell r="R234">
            <v>1856</v>
          </cell>
          <cell r="S234">
            <v>0</v>
          </cell>
          <cell r="T234">
            <v>3306</v>
          </cell>
        </row>
        <row r="235">
          <cell r="B235">
            <v>44429</v>
          </cell>
          <cell r="C235">
            <v>8</v>
          </cell>
          <cell r="D235">
            <v>6</v>
          </cell>
          <cell r="E235">
            <v>71</v>
          </cell>
          <cell r="F235">
            <v>71</v>
          </cell>
          <cell r="G235">
            <v>43</v>
          </cell>
          <cell r="H235">
            <v>0</v>
          </cell>
          <cell r="I235">
            <v>43</v>
          </cell>
          <cell r="J235">
            <v>14200</v>
          </cell>
          <cell r="K235">
            <v>0</v>
          </cell>
          <cell r="L235">
            <v>168</v>
          </cell>
          <cell r="M235">
            <v>14368</v>
          </cell>
          <cell r="N235">
            <v>334.13953488372096</v>
          </cell>
          <cell r="O235">
            <v>202.36619718309859</v>
          </cell>
          <cell r="P235">
            <v>202.36619718309859</v>
          </cell>
          <cell r="Q235">
            <v>1</v>
          </cell>
          <cell r="R235">
            <v>6225.99</v>
          </cell>
          <cell r="S235">
            <v>168.27</v>
          </cell>
          <cell r="T235">
            <v>9927.93</v>
          </cell>
        </row>
        <row r="236">
          <cell r="B236">
            <v>44430</v>
          </cell>
          <cell r="C236">
            <v>8</v>
          </cell>
          <cell r="D236">
            <v>7</v>
          </cell>
          <cell r="E236">
            <v>71</v>
          </cell>
          <cell r="F236">
            <v>71</v>
          </cell>
          <cell r="G236">
            <v>41</v>
          </cell>
          <cell r="H236">
            <v>0</v>
          </cell>
          <cell r="I236">
            <v>41</v>
          </cell>
          <cell r="J236">
            <v>14910</v>
          </cell>
          <cell r="K236">
            <v>0</v>
          </cell>
          <cell r="L236">
            <v>225</v>
          </cell>
          <cell r="M236">
            <v>15135</v>
          </cell>
          <cell r="N236">
            <v>369.14634146341461</v>
          </cell>
          <cell r="O236">
            <v>213.16901408450704</v>
          </cell>
          <cell r="P236">
            <v>213.16901408450704</v>
          </cell>
          <cell r="Q236">
            <v>1</v>
          </cell>
          <cell r="R236">
            <v>7778.76</v>
          </cell>
          <cell r="S236">
            <v>530.37</v>
          </cell>
          <cell r="T236">
            <v>13436.04</v>
          </cell>
        </row>
        <row r="237">
          <cell r="B237">
            <v>44431</v>
          </cell>
          <cell r="C237">
            <v>8</v>
          </cell>
          <cell r="D237">
            <v>1</v>
          </cell>
          <cell r="E237">
            <v>64</v>
          </cell>
          <cell r="F237">
            <v>70</v>
          </cell>
          <cell r="G237">
            <v>46</v>
          </cell>
          <cell r="H237">
            <v>0</v>
          </cell>
          <cell r="I237">
            <v>46</v>
          </cell>
          <cell r="J237">
            <v>8000</v>
          </cell>
          <cell r="K237">
            <v>0</v>
          </cell>
          <cell r="L237">
            <v>0</v>
          </cell>
          <cell r="M237">
            <v>8000</v>
          </cell>
          <cell r="N237">
            <v>173.91304347826087</v>
          </cell>
          <cell r="O237">
            <v>125</v>
          </cell>
          <cell r="P237">
            <v>114.28571428571428</v>
          </cell>
          <cell r="Q237">
            <v>0.91428571428571426</v>
          </cell>
          <cell r="R237">
            <v>3020.16</v>
          </cell>
          <cell r="S237">
            <v>0</v>
          </cell>
          <cell r="T237">
            <v>6223.36</v>
          </cell>
        </row>
        <row r="238">
          <cell r="B238">
            <v>44432</v>
          </cell>
          <cell r="C238">
            <v>8</v>
          </cell>
          <cell r="D238">
            <v>2</v>
          </cell>
          <cell r="E238">
            <v>66</v>
          </cell>
          <cell r="F238">
            <v>70</v>
          </cell>
          <cell r="G238">
            <v>53</v>
          </cell>
          <cell r="H238">
            <v>0</v>
          </cell>
          <cell r="I238">
            <v>53</v>
          </cell>
          <cell r="J238">
            <v>11154</v>
          </cell>
          <cell r="K238">
            <v>0</v>
          </cell>
          <cell r="L238">
            <v>0</v>
          </cell>
          <cell r="M238">
            <v>11154</v>
          </cell>
          <cell r="N238">
            <v>210.45283018867926</v>
          </cell>
          <cell r="O238">
            <v>169</v>
          </cell>
          <cell r="P238">
            <v>159.34285714285713</v>
          </cell>
          <cell r="Q238">
            <v>0.94285714285714284</v>
          </cell>
          <cell r="R238">
            <v>4159.9799999999996</v>
          </cell>
          <cell r="S238">
            <v>0</v>
          </cell>
          <cell r="T238">
            <v>9454.5</v>
          </cell>
        </row>
        <row r="239">
          <cell r="B239">
            <v>44433</v>
          </cell>
          <cell r="C239">
            <v>8</v>
          </cell>
          <cell r="D239">
            <v>3</v>
          </cell>
          <cell r="E239">
            <v>62</v>
          </cell>
          <cell r="F239">
            <v>70</v>
          </cell>
          <cell r="G239">
            <v>65</v>
          </cell>
          <cell r="H239">
            <v>0</v>
          </cell>
          <cell r="I239">
            <v>65</v>
          </cell>
          <cell r="J239">
            <v>9734</v>
          </cell>
          <cell r="K239">
            <v>0</v>
          </cell>
          <cell r="L239">
            <v>176</v>
          </cell>
          <cell r="M239">
            <v>9910</v>
          </cell>
          <cell r="N239">
            <v>152.46153846153845</v>
          </cell>
          <cell r="O239">
            <v>159.83870967741936</v>
          </cell>
          <cell r="P239">
            <v>141.57142857142856</v>
          </cell>
          <cell r="Q239">
            <v>0.88571428571428568</v>
          </cell>
          <cell r="R239">
            <v>4921.5600000000004</v>
          </cell>
          <cell r="S239">
            <v>117.18</v>
          </cell>
          <cell r="T239">
            <v>4921.5600000000004</v>
          </cell>
        </row>
        <row r="240">
          <cell r="B240">
            <v>44434</v>
          </cell>
          <cell r="C240">
            <v>8</v>
          </cell>
          <cell r="D240">
            <v>4</v>
          </cell>
          <cell r="E240">
            <v>63</v>
          </cell>
          <cell r="F240">
            <v>70</v>
          </cell>
          <cell r="G240">
            <v>69</v>
          </cell>
          <cell r="H240">
            <v>0</v>
          </cell>
          <cell r="I240">
            <v>69</v>
          </cell>
          <cell r="J240">
            <v>6867</v>
          </cell>
          <cell r="K240">
            <v>0</v>
          </cell>
          <cell r="L240">
            <v>0</v>
          </cell>
          <cell r="M240">
            <v>6867</v>
          </cell>
          <cell r="N240">
            <v>99.521739130434781</v>
          </cell>
          <cell r="O240">
            <v>109</v>
          </cell>
          <cell r="P240">
            <v>98.100000000000009</v>
          </cell>
          <cell r="Q240">
            <v>0.9</v>
          </cell>
          <cell r="R240">
            <v>4819.5</v>
          </cell>
          <cell r="S240">
            <v>107.1</v>
          </cell>
          <cell r="T240">
            <v>7389.9</v>
          </cell>
        </row>
        <row r="241">
          <cell r="B241">
            <v>44435</v>
          </cell>
          <cell r="C241">
            <v>8</v>
          </cell>
          <cell r="D241">
            <v>5</v>
          </cell>
          <cell r="E241">
            <v>68</v>
          </cell>
          <cell r="F241">
            <v>71</v>
          </cell>
          <cell r="G241">
            <v>57</v>
          </cell>
          <cell r="H241">
            <v>0</v>
          </cell>
          <cell r="I241">
            <v>57</v>
          </cell>
          <cell r="J241">
            <v>9860</v>
          </cell>
          <cell r="K241">
            <v>0</v>
          </cell>
          <cell r="L241">
            <v>0</v>
          </cell>
          <cell r="M241">
            <v>9860</v>
          </cell>
          <cell r="N241">
            <v>172.98245614035088</v>
          </cell>
          <cell r="O241">
            <v>145</v>
          </cell>
          <cell r="P241">
            <v>138.87323943661971</v>
          </cell>
          <cell r="Q241">
            <v>0.95774647887323938</v>
          </cell>
          <cell r="R241">
            <v>4141.2</v>
          </cell>
          <cell r="S241">
            <v>236.64</v>
          </cell>
          <cell r="T241">
            <v>7809.12</v>
          </cell>
        </row>
        <row r="242">
          <cell r="B242">
            <v>44436</v>
          </cell>
          <cell r="C242">
            <v>8</v>
          </cell>
          <cell r="D242">
            <v>6</v>
          </cell>
          <cell r="E242">
            <v>71</v>
          </cell>
          <cell r="F242">
            <v>71</v>
          </cell>
          <cell r="G242">
            <v>34</v>
          </cell>
          <cell r="H242">
            <v>0</v>
          </cell>
          <cell r="I242">
            <v>34</v>
          </cell>
          <cell r="J242">
            <v>16685</v>
          </cell>
          <cell r="K242">
            <v>0</v>
          </cell>
          <cell r="L242">
            <v>0</v>
          </cell>
          <cell r="M242">
            <v>16685</v>
          </cell>
          <cell r="N242">
            <v>490.73529411764707</v>
          </cell>
          <cell r="O242">
            <v>235</v>
          </cell>
          <cell r="P242">
            <v>235</v>
          </cell>
          <cell r="Q242">
            <v>1</v>
          </cell>
          <cell r="R242">
            <v>5069.3999999999996</v>
          </cell>
          <cell r="S242">
            <v>289.68</v>
          </cell>
          <cell r="T242">
            <v>9993.9599999999991</v>
          </cell>
        </row>
        <row r="243">
          <cell r="B243">
            <v>44437</v>
          </cell>
          <cell r="C243">
            <v>8</v>
          </cell>
          <cell r="D243">
            <v>7</v>
          </cell>
          <cell r="E243">
            <v>71</v>
          </cell>
          <cell r="F243">
            <v>71</v>
          </cell>
          <cell r="G243">
            <v>55</v>
          </cell>
          <cell r="H243">
            <v>0</v>
          </cell>
          <cell r="I243">
            <v>55</v>
          </cell>
          <cell r="J243">
            <v>15194</v>
          </cell>
          <cell r="K243">
            <v>0</v>
          </cell>
          <cell r="L243">
            <v>15</v>
          </cell>
          <cell r="M243">
            <v>15209</v>
          </cell>
          <cell r="N243">
            <v>276.5272727272727</v>
          </cell>
          <cell r="O243">
            <v>214.21126760563379</v>
          </cell>
          <cell r="P243">
            <v>214.21126760563379</v>
          </cell>
          <cell r="Q243">
            <v>1</v>
          </cell>
          <cell r="R243">
            <v>7827.75</v>
          </cell>
          <cell r="S243">
            <v>347.9</v>
          </cell>
          <cell r="T243">
            <v>11306.75</v>
          </cell>
        </row>
        <row r="244">
          <cell r="B244">
            <v>44438</v>
          </cell>
          <cell r="C244">
            <v>8</v>
          </cell>
          <cell r="D244">
            <v>1</v>
          </cell>
          <cell r="E244">
            <v>64</v>
          </cell>
          <cell r="F244">
            <v>71</v>
          </cell>
          <cell r="G244">
            <v>52</v>
          </cell>
          <cell r="H244">
            <v>0</v>
          </cell>
          <cell r="I244">
            <v>52</v>
          </cell>
          <cell r="J244">
            <v>7360</v>
          </cell>
          <cell r="K244">
            <v>0</v>
          </cell>
          <cell r="L244">
            <v>5</v>
          </cell>
          <cell r="M244">
            <v>7365</v>
          </cell>
          <cell r="N244">
            <v>141.63461538461539</v>
          </cell>
          <cell r="O244">
            <v>115.078125</v>
          </cell>
          <cell r="P244">
            <v>103.73239436619718</v>
          </cell>
          <cell r="Q244">
            <v>0.90140845070422537</v>
          </cell>
          <cell r="R244">
            <v>4045.44</v>
          </cell>
          <cell r="S244">
            <v>247.68</v>
          </cell>
          <cell r="T244">
            <v>4540.8</v>
          </cell>
        </row>
        <row r="245">
          <cell r="B245">
            <v>44439</v>
          </cell>
          <cell r="C245">
            <v>8</v>
          </cell>
          <cell r="D245">
            <v>2</v>
          </cell>
          <cell r="E245">
            <v>62</v>
          </cell>
          <cell r="F245">
            <v>71</v>
          </cell>
          <cell r="G245">
            <v>58</v>
          </cell>
          <cell r="H245">
            <v>0</v>
          </cell>
          <cell r="I245">
            <v>58</v>
          </cell>
          <cell r="J245">
            <v>9982</v>
          </cell>
          <cell r="K245">
            <v>0</v>
          </cell>
          <cell r="L245">
            <v>0</v>
          </cell>
          <cell r="M245">
            <v>9982</v>
          </cell>
          <cell r="N245">
            <v>172.10344827586206</v>
          </cell>
          <cell r="O245">
            <v>161</v>
          </cell>
          <cell r="P245">
            <v>140.59154929577463</v>
          </cell>
          <cell r="Q245">
            <v>0.87323943661971826</v>
          </cell>
          <cell r="R245">
            <v>3385.2</v>
          </cell>
          <cell r="S245">
            <v>112.84</v>
          </cell>
          <cell r="T245">
            <v>7673.12</v>
          </cell>
        </row>
        <row r="246">
          <cell r="B246">
            <v>44440</v>
          </cell>
          <cell r="C246">
            <v>9</v>
          </cell>
          <cell r="D246">
            <v>3</v>
          </cell>
          <cell r="E246">
            <v>63</v>
          </cell>
          <cell r="F246">
            <v>70</v>
          </cell>
          <cell r="G246">
            <v>65</v>
          </cell>
          <cell r="H246">
            <v>0</v>
          </cell>
          <cell r="I246">
            <v>65</v>
          </cell>
          <cell r="J246">
            <v>9135</v>
          </cell>
          <cell r="K246">
            <v>0</v>
          </cell>
          <cell r="L246">
            <v>0</v>
          </cell>
          <cell r="M246">
            <v>9135</v>
          </cell>
          <cell r="N246">
            <v>140.53846153846155</v>
          </cell>
          <cell r="O246">
            <v>145</v>
          </cell>
          <cell r="P246">
            <v>130.5</v>
          </cell>
          <cell r="Q246">
            <v>0.9</v>
          </cell>
          <cell r="R246">
            <v>2871.54</v>
          </cell>
          <cell r="S246">
            <v>200.34</v>
          </cell>
          <cell r="T246">
            <v>3205.44</v>
          </cell>
        </row>
        <row r="247">
          <cell r="B247">
            <v>44441</v>
          </cell>
          <cell r="C247">
            <v>9</v>
          </cell>
          <cell r="D247">
            <v>4</v>
          </cell>
          <cell r="E247">
            <v>67</v>
          </cell>
          <cell r="F247">
            <v>71</v>
          </cell>
          <cell r="G247">
            <v>57</v>
          </cell>
          <cell r="H247">
            <v>0</v>
          </cell>
          <cell r="I247">
            <v>57</v>
          </cell>
          <cell r="J247">
            <v>11591</v>
          </cell>
          <cell r="K247">
            <v>0</v>
          </cell>
          <cell r="L247">
            <v>0</v>
          </cell>
          <cell r="M247">
            <v>11591</v>
          </cell>
          <cell r="N247">
            <v>203.35087719298247</v>
          </cell>
          <cell r="O247">
            <v>173</v>
          </cell>
          <cell r="P247">
            <v>163.25352112676055</v>
          </cell>
          <cell r="Q247">
            <v>0.94366197183098588</v>
          </cell>
          <cell r="R247">
            <v>3302.43</v>
          </cell>
          <cell r="S247">
            <v>106.53</v>
          </cell>
          <cell r="T247">
            <v>7989.75</v>
          </cell>
        </row>
        <row r="248">
          <cell r="B248">
            <v>44442</v>
          </cell>
          <cell r="C248">
            <v>9</v>
          </cell>
          <cell r="D248">
            <v>5</v>
          </cell>
          <cell r="E248">
            <v>64</v>
          </cell>
          <cell r="F248">
            <v>71</v>
          </cell>
          <cell r="G248">
            <v>34</v>
          </cell>
          <cell r="H248">
            <v>0</v>
          </cell>
          <cell r="I248">
            <v>34</v>
          </cell>
          <cell r="J248">
            <v>6848</v>
          </cell>
          <cell r="K248">
            <v>0</v>
          </cell>
          <cell r="L248">
            <v>0</v>
          </cell>
          <cell r="M248">
            <v>6848</v>
          </cell>
          <cell r="N248">
            <v>201.41176470588235</v>
          </cell>
          <cell r="O248">
            <v>107</v>
          </cell>
          <cell r="P248">
            <v>96.450704225352112</v>
          </cell>
          <cell r="Q248">
            <v>0.90140845070422537</v>
          </cell>
          <cell r="R248">
            <v>4249.6000000000004</v>
          </cell>
          <cell r="S248">
            <v>318.72000000000003</v>
          </cell>
          <cell r="T248">
            <v>7543.04</v>
          </cell>
        </row>
        <row r="249">
          <cell r="B249">
            <v>44443</v>
          </cell>
          <cell r="C249">
            <v>9</v>
          </cell>
          <cell r="D249">
            <v>6</v>
          </cell>
          <cell r="E249">
            <v>71</v>
          </cell>
          <cell r="F249">
            <v>71</v>
          </cell>
          <cell r="G249">
            <v>66</v>
          </cell>
          <cell r="H249">
            <v>0</v>
          </cell>
          <cell r="I249">
            <v>66</v>
          </cell>
          <cell r="J249">
            <v>16188</v>
          </cell>
          <cell r="K249">
            <v>0</v>
          </cell>
          <cell r="L249">
            <v>15</v>
          </cell>
          <cell r="M249">
            <v>16203</v>
          </cell>
          <cell r="N249">
            <v>245.5</v>
          </cell>
          <cell r="O249">
            <v>228.21126760563379</v>
          </cell>
          <cell r="P249">
            <v>228.21126760563379</v>
          </cell>
          <cell r="Q249">
            <v>1</v>
          </cell>
          <cell r="R249">
            <v>5422.98</v>
          </cell>
          <cell r="S249">
            <v>0</v>
          </cell>
          <cell r="T249">
            <v>5851.11</v>
          </cell>
        </row>
        <row r="250">
          <cell r="B250">
            <v>44444</v>
          </cell>
          <cell r="C250">
            <v>9</v>
          </cell>
          <cell r="D250">
            <v>7</v>
          </cell>
          <cell r="E250">
            <v>71</v>
          </cell>
          <cell r="F250">
            <v>71</v>
          </cell>
          <cell r="G250">
            <v>65</v>
          </cell>
          <cell r="H250">
            <v>0</v>
          </cell>
          <cell r="I250">
            <v>65</v>
          </cell>
          <cell r="J250">
            <v>14981</v>
          </cell>
          <cell r="K250">
            <v>0</v>
          </cell>
          <cell r="L250">
            <v>5</v>
          </cell>
          <cell r="M250">
            <v>14986</v>
          </cell>
          <cell r="N250">
            <v>230.55384615384617</v>
          </cell>
          <cell r="O250">
            <v>211.07042253521126</v>
          </cell>
          <cell r="P250">
            <v>211.07042253521126</v>
          </cell>
          <cell r="Q250">
            <v>1</v>
          </cell>
          <cell r="R250">
            <v>4779.72</v>
          </cell>
          <cell r="S250">
            <v>144.84</v>
          </cell>
          <cell r="T250">
            <v>5793.6</v>
          </cell>
        </row>
        <row r="251">
          <cell r="B251">
            <v>44445</v>
          </cell>
          <cell r="C251">
            <v>9</v>
          </cell>
          <cell r="D251">
            <v>1</v>
          </cell>
          <cell r="E251">
            <v>61</v>
          </cell>
          <cell r="F251">
            <v>71</v>
          </cell>
          <cell r="G251">
            <v>62</v>
          </cell>
          <cell r="H251">
            <v>0</v>
          </cell>
          <cell r="I251">
            <v>62</v>
          </cell>
          <cell r="J251">
            <v>10126</v>
          </cell>
          <cell r="K251">
            <v>0</v>
          </cell>
          <cell r="L251">
            <v>0</v>
          </cell>
          <cell r="M251">
            <v>10126</v>
          </cell>
          <cell r="N251">
            <v>163.32258064516128</v>
          </cell>
          <cell r="O251">
            <v>166</v>
          </cell>
          <cell r="P251">
            <v>142.61971830985914</v>
          </cell>
          <cell r="Q251">
            <v>0.85915492957746475</v>
          </cell>
          <cell r="R251">
            <v>2792.58</v>
          </cell>
          <cell r="S251">
            <v>0</v>
          </cell>
          <cell r="T251">
            <v>3922.91</v>
          </cell>
        </row>
        <row r="252">
          <cell r="B252">
            <v>44446</v>
          </cell>
          <cell r="C252">
            <v>9</v>
          </cell>
          <cell r="D252">
            <v>2</v>
          </cell>
          <cell r="E252">
            <v>68</v>
          </cell>
          <cell r="F252">
            <v>69</v>
          </cell>
          <cell r="G252">
            <v>45</v>
          </cell>
          <cell r="H252">
            <v>0</v>
          </cell>
          <cell r="I252">
            <v>45</v>
          </cell>
          <cell r="J252">
            <v>8160</v>
          </cell>
          <cell r="K252">
            <v>0</v>
          </cell>
          <cell r="L252">
            <v>0</v>
          </cell>
          <cell r="M252">
            <v>8160</v>
          </cell>
          <cell r="N252">
            <v>181.33333333333334</v>
          </cell>
          <cell r="O252">
            <v>120</v>
          </cell>
          <cell r="P252">
            <v>118.26086956521739</v>
          </cell>
          <cell r="Q252">
            <v>0.98550724637681164</v>
          </cell>
          <cell r="R252">
            <v>3763.8</v>
          </cell>
          <cell r="S252">
            <v>167.28</v>
          </cell>
          <cell r="T252">
            <v>5771.16</v>
          </cell>
        </row>
        <row r="253">
          <cell r="B253">
            <v>44447</v>
          </cell>
          <cell r="C253">
            <v>9</v>
          </cell>
          <cell r="D253">
            <v>3</v>
          </cell>
          <cell r="E253">
            <v>62</v>
          </cell>
          <cell r="F253">
            <v>71</v>
          </cell>
          <cell r="G253">
            <v>69</v>
          </cell>
          <cell r="H253">
            <v>0</v>
          </cell>
          <cell r="I253">
            <v>69</v>
          </cell>
          <cell r="J253">
            <v>10850</v>
          </cell>
          <cell r="K253">
            <v>0</v>
          </cell>
          <cell r="L253">
            <v>0</v>
          </cell>
          <cell r="M253">
            <v>10850</v>
          </cell>
          <cell r="N253">
            <v>157.24637681159419</v>
          </cell>
          <cell r="O253">
            <v>175</v>
          </cell>
          <cell r="P253">
            <v>152.81690140845069</v>
          </cell>
          <cell r="Q253">
            <v>0.87323943661971826</v>
          </cell>
          <cell r="R253">
            <v>3447.2</v>
          </cell>
          <cell r="S253">
            <v>0</v>
          </cell>
          <cell r="T253">
            <v>6118.78</v>
          </cell>
        </row>
        <row r="254">
          <cell r="B254">
            <v>44448</v>
          </cell>
          <cell r="C254">
            <v>9</v>
          </cell>
          <cell r="D254">
            <v>4</v>
          </cell>
          <cell r="E254">
            <v>60</v>
          </cell>
          <cell r="F254">
            <v>71</v>
          </cell>
          <cell r="G254">
            <v>69</v>
          </cell>
          <cell r="H254">
            <v>0</v>
          </cell>
          <cell r="I254">
            <v>69</v>
          </cell>
          <cell r="J254">
            <v>6600</v>
          </cell>
          <cell r="K254">
            <v>0</v>
          </cell>
          <cell r="L254">
            <v>0</v>
          </cell>
          <cell r="M254">
            <v>6600</v>
          </cell>
          <cell r="N254">
            <v>95.652173913043484</v>
          </cell>
          <cell r="O254">
            <v>110</v>
          </cell>
          <cell r="P254">
            <v>92.957746478873233</v>
          </cell>
          <cell r="Q254">
            <v>0.84507042253521125</v>
          </cell>
          <cell r="R254">
            <v>5382</v>
          </cell>
          <cell r="S254">
            <v>117</v>
          </cell>
          <cell r="T254">
            <v>5499</v>
          </cell>
        </row>
        <row r="255">
          <cell r="B255">
            <v>44449</v>
          </cell>
          <cell r="C255">
            <v>9</v>
          </cell>
          <cell r="D255">
            <v>5</v>
          </cell>
          <cell r="E255">
            <v>58</v>
          </cell>
          <cell r="F255">
            <v>71</v>
          </cell>
          <cell r="G255">
            <v>34</v>
          </cell>
          <cell r="H255">
            <v>0</v>
          </cell>
          <cell r="I255">
            <v>34</v>
          </cell>
          <cell r="J255">
            <v>10904</v>
          </cell>
          <cell r="K255">
            <v>0</v>
          </cell>
          <cell r="L255">
            <v>0</v>
          </cell>
          <cell r="M255">
            <v>10904</v>
          </cell>
          <cell r="N255">
            <v>320.70588235294116</v>
          </cell>
          <cell r="O255">
            <v>188</v>
          </cell>
          <cell r="P255">
            <v>153.57746478873239</v>
          </cell>
          <cell r="Q255">
            <v>0.81690140845070425</v>
          </cell>
          <cell r="R255">
            <v>2578.1</v>
          </cell>
          <cell r="S255">
            <v>0</v>
          </cell>
          <cell r="T255">
            <v>3167.38</v>
          </cell>
        </row>
        <row r="256">
          <cell r="B256">
            <v>44450</v>
          </cell>
          <cell r="C256">
            <v>9</v>
          </cell>
          <cell r="D256">
            <v>6</v>
          </cell>
          <cell r="E256">
            <v>71</v>
          </cell>
          <cell r="F256">
            <v>71</v>
          </cell>
          <cell r="G256">
            <v>43</v>
          </cell>
          <cell r="H256">
            <v>0</v>
          </cell>
          <cell r="I256">
            <v>43</v>
          </cell>
          <cell r="J256">
            <v>16898</v>
          </cell>
          <cell r="K256">
            <v>0</v>
          </cell>
          <cell r="L256">
            <v>168</v>
          </cell>
          <cell r="M256">
            <v>17066</v>
          </cell>
          <cell r="N256">
            <v>396.88372093023258</v>
          </cell>
          <cell r="O256">
            <v>240.36619718309859</v>
          </cell>
          <cell r="P256">
            <v>240.36619718309859</v>
          </cell>
          <cell r="Q256">
            <v>1</v>
          </cell>
          <cell r="R256">
            <v>5914.3</v>
          </cell>
          <cell r="S256">
            <v>0</v>
          </cell>
          <cell r="T256">
            <v>13916</v>
          </cell>
        </row>
        <row r="257">
          <cell r="B257">
            <v>44451</v>
          </cell>
          <cell r="C257">
            <v>9</v>
          </cell>
          <cell r="D257">
            <v>7</v>
          </cell>
          <cell r="E257">
            <v>71</v>
          </cell>
          <cell r="F257">
            <v>71</v>
          </cell>
          <cell r="G257">
            <v>41</v>
          </cell>
          <cell r="H257">
            <v>0</v>
          </cell>
          <cell r="I257">
            <v>41</v>
          </cell>
          <cell r="J257">
            <v>14839</v>
          </cell>
          <cell r="K257">
            <v>0</v>
          </cell>
          <cell r="L257">
            <v>225</v>
          </cell>
          <cell r="M257">
            <v>15064</v>
          </cell>
          <cell r="N257">
            <v>367.41463414634148</v>
          </cell>
          <cell r="O257">
            <v>212.16901408450704</v>
          </cell>
          <cell r="P257">
            <v>212.16901408450704</v>
          </cell>
          <cell r="Q257">
            <v>1</v>
          </cell>
          <cell r="R257">
            <v>6435.44</v>
          </cell>
          <cell r="S257">
            <v>438.78</v>
          </cell>
          <cell r="T257">
            <v>9360.64</v>
          </cell>
        </row>
        <row r="258">
          <cell r="B258">
            <v>44452</v>
          </cell>
          <cell r="C258">
            <v>9</v>
          </cell>
          <cell r="D258">
            <v>1</v>
          </cell>
          <cell r="E258">
            <v>64</v>
          </cell>
          <cell r="F258">
            <v>70</v>
          </cell>
          <cell r="G258">
            <v>46</v>
          </cell>
          <cell r="H258">
            <v>0</v>
          </cell>
          <cell r="I258">
            <v>46</v>
          </cell>
          <cell r="J258">
            <v>8512</v>
          </cell>
          <cell r="K258">
            <v>0</v>
          </cell>
          <cell r="L258">
            <v>0</v>
          </cell>
          <cell r="M258">
            <v>8512</v>
          </cell>
          <cell r="N258">
            <v>185.04347826086956</v>
          </cell>
          <cell r="O258">
            <v>133</v>
          </cell>
          <cell r="P258">
            <v>121.6</v>
          </cell>
          <cell r="Q258">
            <v>0.91428571428571426</v>
          </cell>
          <cell r="R258">
            <v>3840</v>
          </cell>
          <cell r="S258">
            <v>0</v>
          </cell>
          <cell r="T258">
            <v>5145.6000000000004</v>
          </cell>
        </row>
        <row r="259">
          <cell r="B259">
            <v>44453</v>
          </cell>
          <cell r="C259">
            <v>9</v>
          </cell>
          <cell r="D259">
            <v>2</v>
          </cell>
          <cell r="E259">
            <v>35</v>
          </cell>
          <cell r="F259">
            <v>70</v>
          </cell>
          <cell r="G259">
            <v>46</v>
          </cell>
          <cell r="H259">
            <v>0</v>
          </cell>
          <cell r="I259">
            <v>46</v>
          </cell>
          <cell r="J259">
            <v>5110</v>
          </cell>
          <cell r="K259">
            <v>0</v>
          </cell>
          <cell r="L259">
            <v>0</v>
          </cell>
          <cell r="M259">
            <v>5110</v>
          </cell>
          <cell r="N259">
            <v>111.08695652173913</v>
          </cell>
          <cell r="O259">
            <v>146</v>
          </cell>
          <cell r="P259">
            <v>73</v>
          </cell>
          <cell r="Q259">
            <v>0.5</v>
          </cell>
          <cell r="R259">
            <v>1562.4</v>
          </cell>
          <cell r="S259">
            <v>100.8</v>
          </cell>
          <cell r="T259">
            <v>3124.8</v>
          </cell>
        </row>
        <row r="260">
          <cell r="B260">
            <v>44454</v>
          </cell>
          <cell r="C260">
            <v>9</v>
          </cell>
          <cell r="D260">
            <v>3</v>
          </cell>
          <cell r="E260">
            <v>36</v>
          </cell>
          <cell r="F260">
            <v>70</v>
          </cell>
          <cell r="G260">
            <v>65</v>
          </cell>
          <cell r="H260">
            <v>0</v>
          </cell>
          <cell r="I260">
            <v>65</v>
          </cell>
          <cell r="J260">
            <v>3780</v>
          </cell>
          <cell r="K260">
            <v>0</v>
          </cell>
          <cell r="L260">
            <v>0</v>
          </cell>
          <cell r="M260">
            <v>3780</v>
          </cell>
          <cell r="N260">
            <v>58.153846153846153</v>
          </cell>
          <cell r="O260">
            <v>105</v>
          </cell>
          <cell r="P260">
            <v>53.999999999999993</v>
          </cell>
          <cell r="Q260">
            <v>0.51428571428571423</v>
          </cell>
          <cell r="R260">
            <v>2844</v>
          </cell>
          <cell r="S260">
            <v>0</v>
          </cell>
          <cell r="T260">
            <v>3469.68</v>
          </cell>
        </row>
        <row r="261">
          <cell r="B261">
            <v>44455</v>
          </cell>
          <cell r="C261">
            <v>9</v>
          </cell>
          <cell r="D261">
            <v>4</v>
          </cell>
          <cell r="E261">
            <v>37</v>
          </cell>
          <cell r="F261">
            <v>71</v>
          </cell>
          <cell r="G261">
            <v>34</v>
          </cell>
          <cell r="H261">
            <v>0</v>
          </cell>
          <cell r="I261">
            <v>34</v>
          </cell>
          <cell r="J261">
            <v>4958</v>
          </cell>
          <cell r="K261">
            <v>0</v>
          </cell>
          <cell r="L261">
            <v>128</v>
          </cell>
          <cell r="M261">
            <v>5086</v>
          </cell>
          <cell r="N261">
            <v>149.58823529411765</v>
          </cell>
          <cell r="O261">
            <v>137.45945945945945</v>
          </cell>
          <cell r="P261">
            <v>71.633802816901408</v>
          </cell>
          <cell r="Q261">
            <v>0.52112676056338025</v>
          </cell>
          <cell r="R261">
            <v>2503.0500000000002</v>
          </cell>
          <cell r="S261">
            <v>0</v>
          </cell>
          <cell r="T261">
            <v>4212.45</v>
          </cell>
        </row>
        <row r="262">
          <cell r="B262">
            <v>44456</v>
          </cell>
          <cell r="C262">
            <v>9</v>
          </cell>
          <cell r="D262">
            <v>5</v>
          </cell>
          <cell r="E262">
            <v>46</v>
          </cell>
          <cell r="F262">
            <v>70</v>
          </cell>
          <cell r="G262">
            <v>46</v>
          </cell>
          <cell r="H262">
            <v>0</v>
          </cell>
          <cell r="I262">
            <v>46</v>
          </cell>
          <cell r="J262">
            <v>7130</v>
          </cell>
          <cell r="K262">
            <v>0</v>
          </cell>
          <cell r="L262">
            <v>0</v>
          </cell>
          <cell r="M262">
            <v>7130</v>
          </cell>
          <cell r="N262">
            <v>155</v>
          </cell>
          <cell r="O262">
            <v>155</v>
          </cell>
          <cell r="P262">
            <v>101.85714285714286</v>
          </cell>
          <cell r="Q262">
            <v>0.65714285714285714</v>
          </cell>
          <cell r="R262">
            <v>3602.26</v>
          </cell>
          <cell r="S262">
            <v>87.86</v>
          </cell>
          <cell r="T262">
            <v>4568.72</v>
          </cell>
        </row>
        <row r="263">
          <cell r="B263">
            <v>44457</v>
          </cell>
          <cell r="C263">
            <v>9</v>
          </cell>
          <cell r="D263">
            <v>6</v>
          </cell>
          <cell r="E263">
            <v>68</v>
          </cell>
          <cell r="F263">
            <v>70</v>
          </cell>
          <cell r="G263">
            <v>46</v>
          </cell>
          <cell r="H263">
            <v>0</v>
          </cell>
          <cell r="I263">
            <v>46</v>
          </cell>
          <cell r="J263">
            <v>14484</v>
          </cell>
          <cell r="K263">
            <v>0</v>
          </cell>
          <cell r="L263">
            <v>0</v>
          </cell>
          <cell r="M263">
            <v>14484</v>
          </cell>
          <cell r="N263">
            <v>314.86956521739131</v>
          </cell>
          <cell r="O263">
            <v>213</v>
          </cell>
          <cell r="P263">
            <v>206.91428571428571</v>
          </cell>
          <cell r="Q263">
            <v>0.97142857142857142</v>
          </cell>
          <cell r="R263">
            <v>4995.96</v>
          </cell>
          <cell r="S263">
            <v>0</v>
          </cell>
          <cell r="T263">
            <v>10475.4</v>
          </cell>
        </row>
        <row r="264">
          <cell r="B264">
            <v>44458</v>
          </cell>
          <cell r="C264">
            <v>9</v>
          </cell>
          <cell r="D264">
            <v>7</v>
          </cell>
          <cell r="E264">
            <v>71</v>
          </cell>
          <cell r="F264">
            <v>70</v>
          </cell>
          <cell r="G264">
            <v>65</v>
          </cell>
          <cell r="H264">
            <v>0</v>
          </cell>
          <cell r="I264">
            <v>65</v>
          </cell>
          <cell r="J264">
            <v>17679</v>
          </cell>
          <cell r="K264">
            <v>0</v>
          </cell>
          <cell r="L264">
            <v>0</v>
          </cell>
          <cell r="M264">
            <v>17679</v>
          </cell>
          <cell r="N264">
            <v>271.98461538461538</v>
          </cell>
          <cell r="O264">
            <v>249</v>
          </cell>
          <cell r="P264">
            <v>252.55714285714285</v>
          </cell>
          <cell r="Q264">
            <v>1.0142857142857142</v>
          </cell>
          <cell r="R264">
            <v>7571.44</v>
          </cell>
          <cell r="S264">
            <v>528.24</v>
          </cell>
          <cell r="T264">
            <v>10916.96</v>
          </cell>
        </row>
        <row r="265">
          <cell r="B265">
            <v>44459</v>
          </cell>
          <cell r="C265">
            <v>9</v>
          </cell>
          <cell r="D265">
            <v>1</v>
          </cell>
          <cell r="E265">
            <v>56</v>
          </cell>
          <cell r="F265">
            <v>71</v>
          </cell>
          <cell r="G265">
            <v>34</v>
          </cell>
          <cell r="H265">
            <v>0</v>
          </cell>
          <cell r="I265">
            <v>34</v>
          </cell>
          <cell r="J265">
            <v>10864</v>
          </cell>
          <cell r="K265">
            <v>0</v>
          </cell>
          <cell r="L265">
            <v>128</v>
          </cell>
          <cell r="M265">
            <v>10992</v>
          </cell>
          <cell r="N265">
            <v>323.29411764705884</v>
          </cell>
          <cell r="O265">
            <v>196.28571428571428</v>
          </cell>
          <cell r="P265">
            <v>154.81690140845069</v>
          </cell>
          <cell r="Q265">
            <v>0.78873239436619713</v>
          </cell>
          <cell r="R265">
            <v>4121.6000000000004</v>
          </cell>
          <cell r="S265">
            <v>268.8</v>
          </cell>
          <cell r="T265">
            <v>6899.2</v>
          </cell>
        </row>
        <row r="266">
          <cell r="B266">
            <v>44460</v>
          </cell>
          <cell r="C266">
            <v>9</v>
          </cell>
          <cell r="D266">
            <v>2</v>
          </cell>
          <cell r="E266">
            <v>53</v>
          </cell>
          <cell r="F266">
            <v>70</v>
          </cell>
          <cell r="G266">
            <v>46</v>
          </cell>
          <cell r="H266">
            <v>0</v>
          </cell>
          <cell r="I266">
            <v>46</v>
          </cell>
          <cell r="J266">
            <v>7155</v>
          </cell>
          <cell r="K266">
            <v>0</v>
          </cell>
          <cell r="L266">
            <v>0</v>
          </cell>
          <cell r="M266">
            <v>7155</v>
          </cell>
          <cell r="N266">
            <v>155.54347826086956</v>
          </cell>
          <cell r="O266">
            <v>135</v>
          </cell>
          <cell r="P266">
            <v>102.21428571428571</v>
          </cell>
          <cell r="Q266">
            <v>0.75714285714285712</v>
          </cell>
          <cell r="R266">
            <v>2873.13</v>
          </cell>
          <cell r="S266">
            <v>0</v>
          </cell>
          <cell r="T266">
            <v>4125.5200000000004</v>
          </cell>
        </row>
        <row r="267">
          <cell r="B267">
            <v>44461</v>
          </cell>
          <cell r="C267">
            <v>9</v>
          </cell>
          <cell r="D267">
            <v>3</v>
          </cell>
          <cell r="E267">
            <v>49</v>
          </cell>
          <cell r="F267">
            <v>70</v>
          </cell>
          <cell r="G267">
            <v>65</v>
          </cell>
          <cell r="H267">
            <v>0</v>
          </cell>
          <cell r="I267">
            <v>65</v>
          </cell>
          <cell r="J267">
            <v>5439</v>
          </cell>
          <cell r="K267">
            <v>0</v>
          </cell>
          <cell r="L267">
            <v>0</v>
          </cell>
          <cell r="M267">
            <v>5439</v>
          </cell>
          <cell r="N267">
            <v>83.676923076923075</v>
          </cell>
          <cell r="O267">
            <v>111</v>
          </cell>
          <cell r="P267">
            <v>77.699999999999989</v>
          </cell>
          <cell r="Q267">
            <v>0.7</v>
          </cell>
          <cell r="R267">
            <v>1937.95</v>
          </cell>
          <cell r="S267">
            <v>166.11</v>
          </cell>
          <cell r="T267">
            <v>3488.31</v>
          </cell>
        </row>
        <row r="268">
          <cell r="B268">
            <v>44462</v>
          </cell>
          <cell r="C268">
            <v>9</v>
          </cell>
          <cell r="D268">
            <v>4</v>
          </cell>
          <cell r="E268">
            <v>51</v>
          </cell>
          <cell r="F268">
            <v>71</v>
          </cell>
          <cell r="G268">
            <v>57</v>
          </cell>
          <cell r="H268">
            <v>0</v>
          </cell>
          <cell r="I268">
            <v>57</v>
          </cell>
          <cell r="J268">
            <v>9027</v>
          </cell>
          <cell r="K268">
            <v>0</v>
          </cell>
          <cell r="L268">
            <v>0</v>
          </cell>
          <cell r="M268">
            <v>9027</v>
          </cell>
          <cell r="N268">
            <v>158.36842105263159</v>
          </cell>
          <cell r="O268">
            <v>177</v>
          </cell>
          <cell r="P268">
            <v>127.14084507042254</v>
          </cell>
          <cell r="Q268">
            <v>0.71830985915492962</v>
          </cell>
          <cell r="R268">
            <v>2239.92</v>
          </cell>
          <cell r="S268">
            <v>62.22</v>
          </cell>
          <cell r="T268">
            <v>3484.32</v>
          </cell>
        </row>
        <row r="269">
          <cell r="B269">
            <v>44463</v>
          </cell>
          <cell r="C269">
            <v>9</v>
          </cell>
          <cell r="D269">
            <v>5</v>
          </cell>
          <cell r="E269">
            <v>53</v>
          </cell>
          <cell r="F269">
            <v>71</v>
          </cell>
          <cell r="G269">
            <v>34</v>
          </cell>
          <cell r="H269">
            <v>0</v>
          </cell>
          <cell r="I269">
            <v>34</v>
          </cell>
          <cell r="J269">
            <v>9805</v>
          </cell>
          <cell r="K269">
            <v>0</v>
          </cell>
          <cell r="L269">
            <v>0</v>
          </cell>
          <cell r="M269">
            <v>9805</v>
          </cell>
          <cell r="N269">
            <v>288.38235294117646</v>
          </cell>
          <cell r="O269">
            <v>185</v>
          </cell>
          <cell r="P269">
            <v>138.09859154929578</v>
          </cell>
          <cell r="Q269">
            <v>0.74647887323943662</v>
          </cell>
          <cell r="R269">
            <v>4362.96</v>
          </cell>
          <cell r="S269">
            <v>0</v>
          </cell>
          <cell r="T269">
            <v>5431.44</v>
          </cell>
        </row>
        <row r="270">
          <cell r="B270">
            <v>44464</v>
          </cell>
          <cell r="C270">
            <v>9</v>
          </cell>
          <cell r="D270">
            <v>6</v>
          </cell>
          <cell r="E270">
            <v>68</v>
          </cell>
          <cell r="F270">
            <v>71</v>
          </cell>
          <cell r="G270">
            <v>66</v>
          </cell>
          <cell r="H270">
            <v>0</v>
          </cell>
          <cell r="I270">
            <v>66</v>
          </cell>
          <cell r="J270">
            <v>13940</v>
          </cell>
          <cell r="K270">
            <v>0</v>
          </cell>
          <cell r="L270">
            <v>15</v>
          </cell>
          <cell r="M270">
            <v>13955</v>
          </cell>
          <cell r="N270">
            <v>211.43939393939394</v>
          </cell>
          <cell r="O270">
            <v>205.22058823529412</v>
          </cell>
          <cell r="P270">
            <v>196.54929577464787</v>
          </cell>
          <cell r="Q270">
            <v>0.95774647887323938</v>
          </cell>
          <cell r="R270">
            <v>5143.5200000000004</v>
          </cell>
          <cell r="S270">
            <v>165.92</v>
          </cell>
          <cell r="T270">
            <v>7632.32</v>
          </cell>
        </row>
        <row r="271">
          <cell r="B271">
            <v>44465</v>
          </cell>
          <cell r="C271">
            <v>9</v>
          </cell>
          <cell r="D271">
            <v>7</v>
          </cell>
          <cell r="E271">
            <v>69</v>
          </cell>
          <cell r="F271">
            <v>71</v>
          </cell>
          <cell r="G271">
            <v>65</v>
          </cell>
          <cell r="H271">
            <v>0</v>
          </cell>
          <cell r="I271">
            <v>65</v>
          </cell>
          <cell r="J271">
            <v>16491</v>
          </cell>
          <cell r="K271">
            <v>0</v>
          </cell>
          <cell r="L271">
            <v>5</v>
          </cell>
          <cell r="M271">
            <v>16496</v>
          </cell>
          <cell r="N271">
            <v>253.78461538461539</v>
          </cell>
          <cell r="O271">
            <v>239.07246376811594</v>
          </cell>
          <cell r="P271">
            <v>232.33802816901408</v>
          </cell>
          <cell r="Q271">
            <v>0.971830985915493</v>
          </cell>
          <cell r="R271">
            <v>6397.68</v>
          </cell>
          <cell r="S271">
            <v>168.36</v>
          </cell>
          <cell r="T271">
            <v>8081.28</v>
          </cell>
        </row>
        <row r="272">
          <cell r="B272">
            <v>44466</v>
          </cell>
          <cell r="C272">
            <v>9</v>
          </cell>
          <cell r="D272">
            <v>1</v>
          </cell>
          <cell r="E272">
            <v>53</v>
          </cell>
          <cell r="F272">
            <v>71</v>
          </cell>
          <cell r="G272">
            <v>62</v>
          </cell>
          <cell r="H272">
            <v>0</v>
          </cell>
          <cell r="I272">
            <v>62</v>
          </cell>
          <cell r="J272">
            <v>7420</v>
          </cell>
          <cell r="K272">
            <v>0</v>
          </cell>
          <cell r="L272">
            <v>0</v>
          </cell>
          <cell r="M272">
            <v>7420</v>
          </cell>
          <cell r="N272">
            <v>119.6774193548387</v>
          </cell>
          <cell r="O272">
            <v>140</v>
          </cell>
          <cell r="P272">
            <v>104.50704225352112</v>
          </cell>
          <cell r="Q272">
            <v>0.74647887323943662</v>
          </cell>
          <cell r="R272">
            <v>2067</v>
          </cell>
          <cell r="S272">
            <v>0</v>
          </cell>
          <cell r="T272">
            <v>4028</v>
          </cell>
        </row>
        <row r="273">
          <cell r="B273">
            <v>44467</v>
          </cell>
          <cell r="C273">
            <v>9</v>
          </cell>
          <cell r="D273">
            <v>2</v>
          </cell>
          <cell r="E273">
            <v>56</v>
          </cell>
          <cell r="F273">
            <v>69</v>
          </cell>
          <cell r="G273">
            <v>45</v>
          </cell>
          <cell r="H273">
            <v>0</v>
          </cell>
          <cell r="I273">
            <v>45</v>
          </cell>
          <cell r="J273">
            <v>5936</v>
          </cell>
          <cell r="K273">
            <v>0</v>
          </cell>
          <cell r="L273">
            <v>0</v>
          </cell>
          <cell r="M273">
            <v>5936</v>
          </cell>
          <cell r="N273">
            <v>131.9111111111111</v>
          </cell>
          <cell r="O273">
            <v>106</v>
          </cell>
          <cell r="P273">
            <v>86.028985507246375</v>
          </cell>
          <cell r="Q273">
            <v>0.81159420289855078</v>
          </cell>
          <cell r="R273">
            <v>3315.2</v>
          </cell>
          <cell r="S273">
            <v>0</v>
          </cell>
          <cell r="T273">
            <v>6720</v>
          </cell>
        </row>
        <row r="274">
          <cell r="B274">
            <v>44468</v>
          </cell>
          <cell r="C274">
            <v>9</v>
          </cell>
          <cell r="D274">
            <v>3</v>
          </cell>
          <cell r="E274">
            <v>53</v>
          </cell>
          <cell r="F274">
            <v>71</v>
          </cell>
          <cell r="G274">
            <v>69</v>
          </cell>
          <cell r="H274">
            <v>0</v>
          </cell>
          <cell r="I274">
            <v>69</v>
          </cell>
          <cell r="J274">
            <v>10229</v>
          </cell>
          <cell r="K274">
            <v>0</v>
          </cell>
          <cell r="L274">
            <v>0</v>
          </cell>
          <cell r="M274">
            <v>10229</v>
          </cell>
          <cell r="N274">
            <v>148.24637681159419</v>
          </cell>
          <cell r="O274">
            <v>193</v>
          </cell>
          <cell r="P274">
            <v>144.07042253521126</v>
          </cell>
          <cell r="Q274">
            <v>0.74647887323943662</v>
          </cell>
          <cell r="R274">
            <v>4388.93</v>
          </cell>
          <cell r="S274">
            <v>89.57</v>
          </cell>
          <cell r="T274">
            <v>5732.48</v>
          </cell>
        </row>
        <row r="275">
          <cell r="B275">
            <v>44469</v>
          </cell>
          <cell r="C275">
            <v>9</v>
          </cell>
          <cell r="D275">
            <v>4</v>
          </cell>
          <cell r="E275">
            <v>43</v>
          </cell>
          <cell r="F275">
            <v>71</v>
          </cell>
          <cell r="G275">
            <v>69</v>
          </cell>
          <cell r="H275">
            <v>0</v>
          </cell>
          <cell r="I275">
            <v>69</v>
          </cell>
          <cell r="J275">
            <v>4687</v>
          </cell>
          <cell r="K275">
            <v>0</v>
          </cell>
          <cell r="L275">
            <v>0</v>
          </cell>
          <cell r="M275">
            <v>4687</v>
          </cell>
          <cell r="N275">
            <v>67.927536231884062</v>
          </cell>
          <cell r="O275">
            <v>109</v>
          </cell>
          <cell r="P275">
            <v>66.014084507042256</v>
          </cell>
          <cell r="Q275">
            <v>0.60563380281690138</v>
          </cell>
          <cell r="R275">
            <v>2599.35</v>
          </cell>
          <cell r="S275">
            <v>199.95</v>
          </cell>
          <cell r="T275">
            <v>3799.05</v>
          </cell>
        </row>
        <row r="276">
          <cell r="B276">
            <v>44470</v>
          </cell>
          <cell r="C276">
            <v>10</v>
          </cell>
          <cell r="D276">
            <v>5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 t="str">
            <v/>
          </cell>
          <cell r="J276">
            <v>0</v>
          </cell>
          <cell r="K276">
            <v>0</v>
          </cell>
          <cell r="L276">
            <v>0</v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  <cell r="R276">
            <v>0</v>
          </cell>
          <cell r="S276">
            <v>0</v>
          </cell>
          <cell r="T276">
            <v>0</v>
          </cell>
        </row>
        <row r="277">
          <cell r="B277">
            <v>44471</v>
          </cell>
          <cell r="C277">
            <v>10</v>
          </cell>
          <cell r="D277">
            <v>6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 t="str">
            <v/>
          </cell>
          <cell r="J277">
            <v>0</v>
          </cell>
          <cell r="K277">
            <v>0</v>
          </cell>
          <cell r="L277">
            <v>0</v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>
            <v>0</v>
          </cell>
          <cell r="S277">
            <v>0</v>
          </cell>
          <cell r="T277">
            <v>0</v>
          </cell>
        </row>
        <row r="278">
          <cell r="B278">
            <v>44472</v>
          </cell>
          <cell r="C278">
            <v>10</v>
          </cell>
          <cell r="D278">
            <v>7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 t="str">
            <v/>
          </cell>
          <cell r="J278">
            <v>0</v>
          </cell>
          <cell r="K278">
            <v>0</v>
          </cell>
          <cell r="L278">
            <v>0</v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  <cell r="R278">
            <v>0</v>
          </cell>
          <cell r="S278">
            <v>0</v>
          </cell>
          <cell r="T278">
            <v>0</v>
          </cell>
        </row>
        <row r="279">
          <cell r="B279">
            <v>44473</v>
          </cell>
          <cell r="C279">
            <v>10</v>
          </cell>
          <cell r="D279">
            <v>1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 t="str">
            <v/>
          </cell>
          <cell r="J279">
            <v>0</v>
          </cell>
          <cell r="K279">
            <v>0</v>
          </cell>
          <cell r="L279">
            <v>0</v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  <cell r="R279">
            <v>0</v>
          </cell>
          <cell r="S279">
            <v>0</v>
          </cell>
          <cell r="T279">
            <v>0</v>
          </cell>
        </row>
        <row r="280">
          <cell r="B280">
            <v>44474</v>
          </cell>
          <cell r="C280">
            <v>10</v>
          </cell>
          <cell r="D280">
            <v>2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 t="str">
            <v/>
          </cell>
          <cell r="J280">
            <v>0</v>
          </cell>
          <cell r="K280">
            <v>0</v>
          </cell>
          <cell r="L280">
            <v>0</v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  <cell r="R280">
            <v>0</v>
          </cell>
          <cell r="S280">
            <v>0</v>
          </cell>
          <cell r="T280">
            <v>0</v>
          </cell>
        </row>
        <row r="281">
          <cell r="B281">
            <v>44475</v>
          </cell>
          <cell r="C281">
            <v>10</v>
          </cell>
          <cell r="D281">
            <v>3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 t="str">
            <v/>
          </cell>
          <cell r="J281">
            <v>0</v>
          </cell>
          <cell r="K281">
            <v>0</v>
          </cell>
          <cell r="L281">
            <v>0</v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  <cell r="R281">
            <v>0</v>
          </cell>
          <cell r="S281">
            <v>0</v>
          </cell>
          <cell r="T281">
            <v>0</v>
          </cell>
        </row>
        <row r="282">
          <cell r="B282">
            <v>44476</v>
          </cell>
          <cell r="C282">
            <v>10</v>
          </cell>
          <cell r="D282">
            <v>4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 t="str">
            <v/>
          </cell>
          <cell r="J282">
            <v>0</v>
          </cell>
          <cell r="K282">
            <v>0</v>
          </cell>
          <cell r="L282">
            <v>0</v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  <cell r="R282">
            <v>0</v>
          </cell>
          <cell r="S282">
            <v>0</v>
          </cell>
          <cell r="T282">
            <v>0</v>
          </cell>
        </row>
        <row r="283">
          <cell r="B283">
            <v>44477</v>
          </cell>
          <cell r="C283">
            <v>10</v>
          </cell>
          <cell r="D283">
            <v>5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 t="str">
            <v/>
          </cell>
          <cell r="J283">
            <v>0</v>
          </cell>
          <cell r="K283">
            <v>0</v>
          </cell>
          <cell r="L283">
            <v>0</v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  <cell r="R283">
            <v>0</v>
          </cell>
          <cell r="S283">
            <v>0</v>
          </cell>
          <cell r="T283">
            <v>0</v>
          </cell>
        </row>
        <row r="284">
          <cell r="B284">
            <v>44478</v>
          </cell>
          <cell r="C284">
            <v>10</v>
          </cell>
          <cell r="D284">
            <v>6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 t="str">
            <v/>
          </cell>
          <cell r="J284">
            <v>0</v>
          </cell>
          <cell r="K284">
            <v>0</v>
          </cell>
          <cell r="L284">
            <v>0</v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  <cell r="R284">
            <v>0</v>
          </cell>
          <cell r="S284">
            <v>0</v>
          </cell>
          <cell r="T284">
            <v>0</v>
          </cell>
        </row>
        <row r="285">
          <cell r="B285">
            <v>44479</v>
          </cell>
          <cell r="C285">
            <v>10</v>
          </cell>
          <cell r="D285">
            <v>7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 t="str">
            <v/>
          </cell>
          <cell r="J285">
            <v>0</v>
          </cell>
          <cell r="K285">
            <v>0</v>
          </cell>
          <cell r="L285">
            <v>0</v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  <cell r="R285">
            <v>0</v>
          </cell>
          <cell r="S285">
            <v>0</v>
          </cell>
          <cell r="T285">
            <v>0</v>
          </cell>
        </row>
        <row r="286">
          <cell r="B286">
            <v>44480</v>
          </cell>
          <cell r="C286">
            <v>10</v>
          </cell>
          <cell r="D286">
            <v>1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 t="str">
            <v/>
          </cell>
          <cell r="J286">
            <v>0</v>
          </cell>
          <cell r="K286">
            <v>0</v>
          </cell>
          <cell r="L286">
            <v>0</v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/>
          </cell>
          <cell r="R286">
            <v>0</v>
          </cell>
          <cell r="S286">
            <v>0</v>
          </cell>
          <cell r="T286">
            <v>0</v>
          </cell>
        </row>
        <row r="287">
          <cell r="B287">
            <v>44481</v>
          </cell>
          <cell r="C287">
            <v>10</v>
          </cell>
          <cell r="D287">
            <v>2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 t="str">
            <v/>
          </cell>
          <cell r="J287">
            <v>0</v>
          </cell>
          <cell r="K287">
            <v>0</v>
          </cell>
          <cell r="L287">
            <v>0</v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  <cell r="R287">
            <v>0</v>
          </cell>
          <cell r="S287">
            <v>0</v>
          </cell>
          <cell r="T287">
            <v>0</v>
          </cell>
        </row>
        <row r="288">
          <cell r="B288">
            <v>44482</v>
          </cell>
          <cell r="C288">
            <v>10</v>
          </cell>
          <cell r="D288">
            <v>3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 t="str">
            <v/>
          </cell>
          <cell r="J288">
            <v>0</v>
          </cell>
          <cell r="K288">
            <v>0</v>
          </cell>
          <cell r="L288">
            <v>0</v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  <cell r="R288">
            <v>0</v>
          </cell>
          <cell r="S288">
            <v>0</v>
          </cell>
          <cell r="T288">
            <v>0</v>
          </cell>
        </row>
        <row r="289">
          <cell r="B289">
            <v>44483</v>
          </cell>
          <cell r="C289">
            <v>10</v>
          </cell>
          <cell r="D289">
            <v>4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 t="str">
            <v/>
          </cell>
          <cell r="J289">
            <v>0</v>
          </cell>
          <cell r="K289">
            <v>0</v>
          </cell>
          <cell r="L289">
            <v>0</v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/>
          </cell>
          <cell r="R289">
            <v>0</v>
          </cell>
          <cell r="S289">
            <v>0</v>
          </cell>
          <cell r="T289">
            <v>0</v>
          </cell>
        </row>
        <row r="290">
          <cell r="B290">
            <v>44484</v>
          </cell>
          <cell r="C290">
            <v>10</v>
          </cell>
          <cell r="D290">
            <v>5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 t="str">
            <v/>
          </cell>
          <cell r="J290">
            <v>0</v>
          </cell>
          <cell r="K290">
            <v>0</v>
          </cell>
          <cell r="L290">
            <v>0</v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  <cell r="R290">
            <v>0</v>
          </cell>
          <cell r="S290">
            <v>0</v>
          </cell>
          <cell r="T290">
            <v>0</v>
          </cell>
        </row>
        <row r="291">
          <cell r="B291">
            <v>44485</v>
          </cell>
          <cell r="C291">
            <v>10</v>
          </cell>
          <cell r="D291">
            <v>6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 t="str">
            <v/>
          </cell>
          <cell r="J291">
            <v>0</v>
          </cell>
          <cell r="K291">
            <v>0</v>
          </cell>
          <cell r="L291">
            <v>0</v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  <cell r="R291">
            <v>0</v>
          </cell>
          <cell r="S291">
            <v>0</v>
          </cell>
          <cell r="T291">
            <v>0</v>
          </cell>
        </row>
        <row r="292">
          <cell r="B292">
            <v>44486</v>
          </cell>
          <cell r="C292">
            <v>10</v>
          </cell>
          <cell r="D292">
            <v>7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 t="str">
            <v/>
          </cell>
          <cell r="J292">
            <v>0</v>
          </cell>
          <cell r="K292">
            <v>0</v>
          </cell>
          <cell r="L292">
            <v>0</v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/>
          </cell>
          <cell r="R292">
            <v>0</v>
          </cell>
          <cell r="S292">
            <v>0</v>
          </cell>
          <cell r="T292">
            <v>0</v>
          </cell>
        </row>
        <row r="293">
          <cell r="B293">
            <v>44487</v>
          </cell>
          <cell r="C293">
            <v>10</v>
          </cell>
          <cell r="D293">
            <v>1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 t="str">
            <v/>
          </cell>
          <cell r="J293">
            <v>0</v>
          </cell>
          <cell r="K293">
            <v>0</v>
          </cell>
          <cell r="L293">
            <v>0</v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/>
          </cell>
          <cell r="R293">
            <v>0</v>
          </cell>
          <cell r="S293">
            <v>0</v>
          </cell>
          <cell r="T293">
            <v>0</v>
          </cell>
        </row>
        <row r="294">
          <cell r="B294">
            <v>44488</v>
          </cell>
          <cell r="C294">
            <v>10</v>
          </cell>
          <cell r="D294">
            <v>2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 t="str">
            <v/>
          </cell>
          <cell r="J294">
            <v>0</v>
          </cell>
          <cell r="K294">
            <v>0</v>
          </cell>
          <cell r="L294">
            <v>0</v>
          </cell>
          <cell r="M294" t="str">
            <v/>
          </cell>
          <cell r="N294" t="str">
            <v/>
          </cell>
          <cell r="O294" t="str">
            <v/>
          </cell>
          <cell r="P294" t="str">
            <v/>
          </cell>
          <cell r="Q294" t="str">
            <v/>
          </cell>
          <cell r="R294">
            <v>0</v>
          </cell>
          <cell r="S294">
            <v>0</v>
          </cell>
          <cell r="T294">
            <v>0</v>
          </cell>
        </row>
        <row r="295">
          <cell r="B295">
            <v>44489</v>
          </cell>
          <cell r="C295">
            <v>10</v>
          </cell>
          <cell r="D295">
            <v>3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  <cell r="Q295" t="str">
            <v/>
          </cell>
          <cell r="R295">
            <v>0</v>
          </cell>
          <cell r="S295">
            <v>0</v>
          </cell>
          <cell r="T295">
            <v>0</v>
          </cell>
        </row>
        <row r="296">
          <cell r="B296">
            <v>44490</v>
          </cell>
          <cell r="C296">
            <v>10</v>
          </cell>
          <cell r="D296">
            <v>4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 t="str">
            <v/>
          </cell>
          <cell r="J296">
            <v>0</v>
          </cell>
          <cell r="K296">
            <v>0</v>
          </cell>
          <cell r="L296">
            <v>0</v>
          </cell>
          <cell r="M296" t="str">
            <v/>
          </cell>
          <cell r="N296" t="str">
            <v/>
          </cell>
          <cell r="O296" t="str">
            <v/>
          </cell>
          <cell r="P296" t="str">
            <v/>
          </cell>
          <cell r="Q296" t="str">
            <v/>
          </cell>
          <cell r="R296">
            <v>0</v>
          </cell>
          <cell r="S296">
            <v>0</v>
          </cell>
          <cell r="T296">
            <v>0</v>
          </cell>
        </row>
        <row r="297">
          <cell r="B297">
            <v>44491</v>
          </cell>
          <cell r="C297">
            <v>10</v>
          </cell>
          <cell r="D297">
            <v>5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 t="str">
            <v/>
          </cell>
          <cell r="J297">
            <v>0</v>
          </cell>
          <cell r="K297">
            <v>0</v>
          </cell>
          <cell r="L297">
            <v>0</v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  <cell r="Q297" t="str">
            <v/>
          </cell>
          <cell r="R297">
            <v>0</v>
          </cell>
          <cell r="S297">
            <v>0</v>
          </cell>
          <cell r="T297">
            <v>0</v>
          </cell>
        </row>
        <row r="298">
          <cell r="B298">
            <v>44492</v>
          </cell>
          <cell r="C298">
            <v>10</v>
          </cell>
          <cell r="D298">
            <v>6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 t="str">
            <v/>
          </cell>
          <cell r="J298">
            <v>0</v>
          </cell>
          <cell r="K298">
            <v>0</v>
          </cell>
          <cell r="L298">
            <v>0</v>
          </cell>
          <cell r="M298" t="str">
            <v/>
          </cell>
          <cell r="N298" t="str">
            <v/>
          </cell>
          <cell r="O298" t="str">
            <v/>
          </cell>
          <cell r="P298" t="str">
            <v/>
          </cell>
          <cell r="Q298" t="str">
            <v/>
          </cell>
          <cell r="R298">
            <v>0</v>
          </cell>
          <cell r="S298">
            <v>0</v>
          </cell>
          <cell r="T298">
            <v>0</v>
          </cell>
        </row>
        <row r="299">
          <cell r="B299">
            <v>44493</v>
          </cell>
          <cell r="C299">
            <v>10</v>
          </cell>
          <cell r="D299">
            <v>7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 t="str">
            <v/>
          </cell>
          <cell r="J299">
            <v>0</v>
          </cell>
          <cell r="K299">
            <v>0</v>
          </cell>
          <cell r="L299">
            <v>0</v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  <cell r="Q299" t="str">
            <v/>
          </cell>
          <cell r="R299">
            <v>0</v>
          </cell>
          <cell r="S299">
            <v>0</v>
          </cell>
          <cell r="T299">
            <v>0</v>
          </cell>
        </row>
        <row r="300">
          <cell r="B300">
            <v>44494</v>
          </cell>
          <cell r="C300">
            <v>10</v>
          </cell>
          <cell r="D300">
            <v>1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 t="str">
            <v/>
          </cell>
          <cell r="J300">
            <v>0</v>
          </cell>
          <cell r="K300">
            <v>0</v>
          </cell>
          <cell r="L300">
            <v>0</v>
          </cell>
          <cell r="M300" t="str">
            <v/>
          </cell>
          <cell r="N300" t="str">
            <v/>
          </cell>
          <cell r="O300" t="str">
            <v/>
          </cell>
          <cell r="P300" t="str">
            <v/>
          </cell>
          <cell r="Q300" t="str">
            <v/>
          </cell>
          <cell r="R300">
            <v>0</v>
          </cell>
          <cell r="S300">
            <v>0</v>
          </cell>
          <cell r="T300">
            <v>0</v>
          </cell>
        </row>
        <row r="301">
          <cell r="B301">
            <v>44495</v>
          </cell>
          <cell r="C301">
            <v>10</v>
          </cell>
          <cell r="D301">
            <v>2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 t="str">
            <v/>
          </cell>
          <cell r="J301">
            <v>0</v>
          </cell>
          <cell r="K301">
            <v>0</v>
          </cell>
          <cell r="L301">
            <v>0</v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/>
          </cell>
          <cell r="R301">
            <v>0</v>
          </cell>
          <cell r="S301">
            <v>0</v>
          </cell>
          <cell r="T301">
            <v>0</v>
          </cell>
        </row>
        <row r="302">
          <cell r="B302">
            <v>44496</v>
          </cell>
          <cell r="C302">
            <v>10</v>
          </cell>
          <cell r="D302">
            <v>3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 t="str">
            <v/>
          </cell>
          <cell r="J302">
            <v>0</v>
          </cell>
          <cell r="K302">
            <v>0</v>
          </cell>
          <cell r="L302">
            <v>0</v>
          </cell>
          <cell r="M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/>
          </cell>
          <cell r="R302">
            <v>0</v>
          </cell>
          <cell r="S302">
            <v>0</v>
          </cell>
          <cell r="T302">
            <v>0</v>
          </cell>
        </row>
        <row r="303">
          <cell r="B303">
            <v>44497</v>
          </cell>
          <cell r="C303">
            <v>10</v>
          </cell>
          <cell r="D303">
            <v>4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 t="str">
            <v/>
          </cell>
          <cell r="J303">
            <v>0</v>
          </cell>
          <cell r="K303">
            <v>0</v>
          </cell>
          <cell r="L303">
            <v>0</v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/>
          </cell>
          <cell r="R303">
            <v>0</v>
          </cell>
          <cell r="S303">
            <v>0</v>
          </cell>
          <cell r="T303">
            <v>0</v>
          </cell>
        </row>
        <row r="304">
          <cell r="B304">
            <v>44498</v>
          </cell>
          <cell r="C304">
            <v>10</v>
          </cell>
          <cell r="D304">
            <v>5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 t="str">
            <v/>
          </cell>
          <cell r="J304">
            <v>0</v>
          </cell>
          <cell r="K304">
            <v>0</v>
          </cell>
          <cell r="L304">
            <v>0</v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/>
          </cell>
          <cell r="R304">
            <v>0</v>
          </cell>
          <cell r="S304">
            <v>0</v>
          </cell>
          <cell r="T304">
            <v>0</v>
          </cell>
        </row>
        <row r="305">
          <cell r="B305">
            <v>44499</v>
          </cell>
          <cell r="C305">
            <v>10</v>
          </cell>
          <cell r="D305">
            <v>6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 t="str">
            <v/>
          </cell>
          <cell r="J305">
            <v>0</v>
          </cell>
          <cell r="K305">
            <v>0</v>
          </cell>
          <cell r="L305">
            <v>0</v>
          </cell>
          <cell r="M305" t="str">
            <v/>
          </cell>
          <cell r="N305" t="str">
            <v/>
          </cell>
          <cell r="O305" t="str">
            <v/>
          </cell>
          <cell r="P305" t="str">
            <v/>
          </cell>
          <cell r="Q305" t="str">
            <v/>
          </cell>
          <cell r="R305">
            <v>0</v>
          </cell>
          <cell r="S305">
            <v>0</v>
          </cell>
          <cell r="T305">
            <v>0</v>
          </cell>
        </row>
        <row r="306">
          <cell r="B306">
            <v>44500</v>
          </cell>
          <cell r="C306">
            <v>10</v>
          </cell>
          <cell r="D306">
            <v>7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 t="str">
            <v/>
          </cell>
          <cell r="J306">
            <v>0</v>
          </cell>
          <cell r="K306">
            <v>0</v>
          </cell>
          <cell r="L306">
            <v>0</v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  <cell r="Q306" t="str">
            <v/>
          </cell>
          <cell r="R306">
            <v>0</v>
          </cell>
          <cell r="S306">
            <v>0</v>
          </cell>
          <cell r="T306">
            <v>0</v>
          </cell>
        </row>
        <row r="307">
          <cell r="B307">
            <v>44501</v>
          </cell>
          <cell r="C307">
            <v>11</v>
          </cell>
          <cell r="D307">
            <v>1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 t="str">
            <v/>
          </cell>
          <cell r="J307">
            <v>0</v>
          </cell>
          <cell r="K307">
            <v>0</v>
          </cell>
          <cell r="L307">
            <v>0</v>
          </cell>
          <cell r="M307" t="str">
            <v/>
          </cell>
          <cell r="N307" t="str">
            <v/>
          </cell>
          <cell r="O307" t="str">
            <v/>
          </cell>
          <cell r="P307" t="str">
            <v/>
          </cell>
          <cell r="Q307" t="str">
            <v/>
          </cell>
          <cell r="R307">
            <v>0</v>
          </cell>
          <cell r="S307">
            <v>0</v>
          </cell>
          <cell r="T307">
            <v>0</v>
          </cell>
        </row>
        <row r="308">
          <cell r="B308">
            <v>44502</v>
          </cell>
          <cell r="C308">
            <v>11</v>
          </cell>
          <cell r="D308">
            <v>2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 t="str">
            <v/>
          </cell>
          <cell r="J308">
            <v>0</v>
          </cell>
          <cell r="K308">
            <v>0</v>
          </cell>
          <cell r="L308">
            <v>0</v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/>
          </cell>
          <cell r="R308">
            <v>0</v>
          </cell>
          <cell r="S308">
            <v>0</v>
          </cell>
          <cell r="T308">
            <v>0</v>
          </cell>
        </row>
        <row r="309">
          <cell r="B309">
            <v>44503</v>
          </cell>
          <cell r="C309">
            <v>11</v>
          </cell>
          <cell r="D309">
            <v>3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 t="str">
            <v/>
          </cell>
          <cell r="J309">
            <v>0</v>
          </cell>
          <cell r="K309">
            <v>0</v>
          </cell>
          <cell r="L309">
            <v>0</v>
          </cell>
          <cell r="M309" t="str">
            <v/>
          </cell>
          <cell r="N309" t="str">
            <v/>
          </cell>
          <cell r="O309" t="str">
            <v/>
          </cell>
          <cell r="P309" t="str">
            <v/>
          </cell>
          <cell r="Q309" t="str">
            <v/>
          </cell>
          <cell r="R309">
            <v>0</v>
          </cell>
          <cell r="S309">
            <v>0</v>
          </cell>
          <cell r="T309">
            <v>0</v>
          </cell>
        </row>
        <row r="310">
          <cell r="B310">
            <v>44504</v>
          </cell>
          <cell r="C310">
            <v>11</v>
          </cell>
          <cell r="D310">
            <v>4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 t="str">
            <v/>
          </cell>
          <cell r="J310">
            <v>0</v>
          </cell>
          <cell r="K310">
            <v>0</v>
          </cell>
          <cell r="L310">
            <v>0</v>
          </cell>
          <cell r="M310" t="str">
            <v/>
          </cell>
          <cell r="N310" t="str">
            <v/>
          </cell>
          <cell r="O310" t="str">
            <v/>
          </cell>
          <cell r="P310" t="str">
            <v/>
          </cell>
          <cell r="Q310" t="str">
            <v/>
          </cell>
          <cell r="R310">
            <v>0</v>
          </cell>
          <cell r="S310">
            <v>0</v>
          </cell>
          <cell r="T310">
            <v>0</v>
          </cell>
        </row>
        <row r="311">
          <cell r="B311">
            <v>44505</v>
          </cell>
          <cell r="C311">
            <v>11</v>
          </cell>
          <cell r="D311">
            <v>5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 t="str">
            <v/>
          </cell>
          <cell r="J311">
            <v>0</v>
          </cell>
          <cell r="K311">
            <v>0</v>
          </cell>
          <cell r="L311">
            <v>0</v>
          </cell>
          <cell r="M311" t="str">
            <v/>
          </cell>
          <cell r="N311" t="str">
            <v/>
          </cell>
          <cell r="O311" t="str">
            <v/>
          </cell>
          <cell r="P311" t="str">
            <v/>
          </cell>
          <cell r="Q311" t="str">
            <v/>
          </cell>
          <cell r="R311">
            <v>0</v>
          </cell>
          <cell r="S311">
            <v>0</v>
          </cell>
          <cell r="T311">
            <v>0</v>
          </cell>
        </row>
        <row r="312">
          <cell r="B312">
            <v>44506</v>
          </cell>
          <cell r="C312">
            <v>11</v>
          </cell>
          <cell r="D312">
            <v>6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 t="str">
            <v/>
          </cell>
          <cell r="J312">
            <v>0</v>
          </cell>
          <cell r="K312">
            <v>0</v>
          </cell>
          <cell r="L312">
            <v>0</v>
          </cell>
          <cell r="M312" t="str">
            <v/>
          </cell>
          <cell r="N312" t="str">
            <v/>
          </cell>
          <cell r="O312" t="str">
            <v/>
          </cell>
          <cell r="P312" t="str">
            <v/>
          </cell>
          <cell r="Q312" t="str">
            <v/>
          </cell>
          <cell r="R312">
            <v>0</v>
          </cell>
          <cell r="S312">
            <v>0</v>
          </cell>
          <cell r="T312">
            <v>0</v>
          </cell>
        </row>
        <row r="313">
          <cell r="B313">
            <v>44507</v>
          </cell>
          <cell r="C313">
            <v>11</v>
          </cell>
          <cell r="D313">
            <v>7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 t="str">
            <v/>
          </cell>
          <cell r="J313">
            <v>0</v>
          </cell>
          <cell r="K313">
            <v>0</v>
          </cell>
          <cell r="L313">
            <v>0</v>
          </cell>
          <cell r="M313" t="str">
            <v/>
          </cell>
          <cell r="N313" t="str">
            <v/>
          </cell>
          <cell r="O313" t="str">
            <v/>
          </cell>
          <cell r="P313" t="str">
            <v/>
          </cell>
          <cell r="Q313" t="str">
            <v/>
          </cell>
          <cell r="R313">
            <v>0</v>
          </cell>
          <cell r="S313">
            <v>0</v>
          </cell>
          <cell r="T313">
            <v>0</v>
          </cell>
        </row>
        <row r="314">
          <cell r="B314">
            <v>44508</v>
          </cell>
          <cell r="C314">
            <v>11</v>
          </cell>
          <cell r="D314">
            <v>1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 t="str">
            <v/>
          </cell>
          <cell r="J314">
            <v>0</v>
          </cell>
          <cell r="K314">
            <v>0</v>
          </cell>
          <cell r="L314">
            <v>0</v>
          </cell>
          <cell r="M314" t="str">
            <v/>
          </cell>
          <cell r="N314" t="str">
            <v/>
          </cell>
          <cell r="O314" t="str">
            <v/>
          </cell>
          <cell r="P314" t="str">
            <v/>
          </cell>
          <cell r="Q314" t="str">
            <v/>
          </cell>
          <cell r="R314">
            <v>0</v>
          </cell>
          <cell r="S314">
            <v>0</v>
          </cell>
          <cell r="T314">
            <v>0</v>
          </cell>
        </row>
        <row r="315">
          <cell r="B315">
            <v>44509</v>
          </cell>
          <cell r="C315">
            <v>11</v>
          </cell>
          <cell r="D315">
            <v>2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 t="str">
            <v/>
          </cell>
          <cell r="J315">
            <v>0</v>
          </cell>
          <cell r="K315">
            <v>0</v>
          </cell>
          <cell r="L315">
            <v>0</v>
          </cell>
          <cell r="M315" t="str">
            <v/>
          </cell>
          <cell r="N315" t="str">
            <v/>
          </cell>
          <cell r="O315" t="str">
            <v/>
          </cell>
          <cell r="P315" t="str">
            <v/>
          </cell>
          <cell r="Q315" t="str">
            <v/>
          </cell>
          <cell r="R315">
            <v>0</v>
          </cell>
          <cell r="S315">
            <v>0</v>
          </cell>
          <cell r="T315">
            <v>0</v>
          </cell>
        </row>
        <row r="316">
          <cell r="B316">
            <v>44510</v>
          </cell>
          <cell r="C316">
            <v>11</v>
          </cell>
          <cell r="D316">
            <v>3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 t="str">
            <v/>
          </cell>
          <cell r="J316">
            <v>0</v>
          </cell>
          <cell r="K316">
            <v>0</v>
          </cell>
          <cell r="L316">
            <v>0</v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  <cell r="Q316" t="str">
            <v/>
          </cell>
          <cell r="R316">
            <v>0</v>
          </cell>
          <cell r="S316">
            <v>0</v>
          </cell>
          <cell r="T316">
            <v>0</v>
          </cell>
        </row>
        <row r="317">
          <cell r="B317">
            <v>44511</v>
          </cell>
          <cell r="C317">
            <v>11</v>
          </cell>
          <cell r="D317">
            <v>4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 t="str">
            <v/>
          </cell>
          <cell r="J317">
            <v>0</v>
          </cell>
          <cell r="K317">
            <v>0</v>
          </cell>
          <cell r="L317">
            <v>0</v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  <cell r="Q317" t="str">
            <v/>
          </cell>
          <cell r="R317">
            <v>0</v>
          </cell>
          <cell r="S317">
            <v>0</v>
          </cell>
          <cell r="T317">
            <v>0</v>
          </cell>
        </row>
        <row r="318">
          <cell r="B318">
            <v>44512</v>
          </cell>
          <cell r="C318">
            <v>11</v>
          </cell>
          <cell r="D318">
            <v>5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 t="str">
            <v/>
          </cell>
          <cell r="J318">
            <v>0</v>
          </cell>
          <cell r="K318">
            <v>0</v>
          </cell>
          <cell r="L318">
            <v>0</v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  <cell r="Q318" t="str">
            <v/>
          </cell>
          <cell r="R318">
            <v>0</v>
          </cell>
          <cell r="S318">
            <v>0</v>
          </cell>
          <cell r="T318">
            <v>0</v>
          </cell>
        </row>
        <row r="319">
          <cell r="B319">
            <v>44513</v>
          </cell>
          <cell r="C319">
            <v>11</v>
          </cell>
          <cell r="D319">
            <v>6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 t="str">
            <v/>
          </cell>
          <cell r="J319">
            <v>0</v>
          </cell>
          <cell r="K319">
            <v>0</v>
          </cell>
          <cell r="L319">
            <v>0</v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  <cell r="Q319" t="str">
            <v/>
          </cell>
          <cell r="R319">
            <v>0</v>
          </cell>
          <cell r="S319">
            <v>0</v>
          </cell>
          <cell r="T319">
            <v>0</v>
          </cell>
        </row>
        <row r="320">
          <cell r="B320">
            <v>44514</v>
          </cell>
          <cell r="C320">
            <v>11</v>
          </cell>
          <cell r="D320">
            <v>7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 t="str">
            <v/>
          </cell>
          <cell r="J320">
            <v>0</v>
          </cell>
          <cell r="K320">
            <v>0</v>
          </cell>
          <cell r="L320">
            <v>0</v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  <cell r="Q320" t="str">
            <v/>
          </cell>
          <cell r="R320">
            <v>0</v>
          </cell>
          <cell r="S320">
            <v>0</v>
          </cell>
          <cell r="T320">
            <v>0</v>
          </cell>
        </row>
        <row r="321">
          <cell r="B321">
            <v>44515</v>
          </cell>
          <cell r="C321">
            <v>11</v>
          </cell>
          <cell r="D321">
            <v>1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 t="str">
            <v/>
          </cell>
          <cell r="J321">
            <v>0</v>
          </cell>
          <cell r="K321">
            <v>0</v>
          </cell>
          <cell r="L321">
            <v>0</v>
          </cell>
          <cell r="M321" t="str">
            <v/>
          </cell>
          <cell r="N321" t="str">
            <v/>
          </cell>
          <cell r="O321" t="str">
            <v/>
          </cell>
          <cell r="P321" t="str">
            <v/>
          </cell>
          <cell r="Q321" t="str">
            <v/>
          </cell>
          <cell r="R321">
            <v>0</v>
          </cell>
          <cell r="S321">
            <v>0</v>
          </cell>
          <cell r="T321">
            <v>0</v>
          </cell>
        </row>
        <row r="322">
          <cell r="B322">
            <v>44516</v>
          </cell>
          <cell r="C322">
            <v>11</v>
          </cell>
          <cell r="D322">
            <v>2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 t="str">
            <v/>
          </cell>
          <cell r="J322">
            <v>0</v>
          </cell>
          <cell r="K322">
            <v>0</v>
          </cell>
          <cell r="L322">
            <v>0</v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  <cell r="Q322" t="str">
            <v/>
          </cell>
          <cell r="R322">
            <v>0</v>
          </cell>
          <cell r="S322">
            <v>0</v>
          </cell>
          <cell r="T322">
            <v>0</v>
          </cell>
        </row>
        <row r="323">
          <cell r="B323">
            <v>44517</v>
          </cell>
          <cell r="C323">
            <v>11</v>
          </cell>
          <cell r="D323">
            <v>3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 t="str">
            <v/>
          </cell>
          <cell r="J323">
            <v>0</v>
          </cell>
          <cell r="K323">
            <v>0</v>
          </cell>
          <cell r="L323">
            <v>0</v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  <cell r="Q323" t="str">
            <v/>
          </cell>
          <cell r="R323">
            <v>0</v>
          </cell>
          <cell r="S323">
            <v>0</v>
          </cell>
          <cell r="T323">
            <v>0</v>
          </cell>
        </row>
        <row r="324">
          <cell r="B324">
            <v>44518</v>
          </cell>
          <cell r="C324">
            <v>11</v>
          </cell>
          <cell r="D324">
            <v>4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 t="str">
            <v/>
          </cell>
          <cell r="J324">
            <v>0</v>
          </cell>
          <cell r="K324">
            <v>0</v>
          </cell>
          <cell r="L324">
            <v>0</v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  <cell r="Q324" t="str">
            <v/>
          </cell>
          <cell r="R324">
            <v>0</v>
          </cell>
          <cell r="S324">
            <v>0</v>
          </cell>
          <cell r="T324">
            <v>0</v>
          </cell>
        </row>
        <row r="325">
          <cell r="B325">
            <v>44519</v>
          </cell>
          <cell r="C325">
            <v>11</v>
          </cell>
          <cell r="D325">
            <v>5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 t="str">
            <v/>
          </cell>
          <cell r="J325">
            <v>0</v>
          </cell>
          <cell r="K325">
            <v>0</v>
          </cell>
          <cell r="L325">
            <v>0</v>
          </cell>
          <cell r="M325" t="str">
            <v/>
          </cell>
          <cell r="N325" t="str">
            <v/>
          </cell>
          <cell r="O325" t="str">
            <v/>
          </cell>
          <cell r="P325" t="str">
            <v/>
          </cell>
          <cell r="Q325" t="str">
            <v/>
          </cell>
          <cell r="R325">
            <v>0</v>
          </cell>
          <cell r="S325">
            <v>0</v>
          </cell>
          <cell r="T325">
            <v>0</v>
          </cell>
        </row>
        <row r="326">
          <cell r="B326">
            <v>44520</v>
          </cell>
          <cell r="C326">
            <v>11</v>
          </cell>
          <cell r="D326">
            <v>6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 t="str">
            <v/>
          </cell>
          <cell r="J326">
            <v>0</v>
          </cell>
          <cell r="K326">
            <v>0</v>
          </cell>
          <cell r="L326">
            <v>0</v>
          </cell>
          <cell r="M326" t="str">
            <v/>
          </cell>
          <cell r="N326" t="str">
            <v/>
          </cell>
          <cell r="O326" t="str">
            <v/>
          </cell>
          <cell r="P326" t="str">
            <v/>
          </cell>
          <cell r="Q326" t="str">
            <v/>
          </cell>
          <cell r="R326">
            <v>0</v>
          </cell>
          <cell r="S326">
            <v>0</v>
          </cell>
          <cell r="T326">
            <v>0</v>
          </cell>
        </row>
        <row r="327">
          <cell r="B327">
            <v>44521</v>
          </cell>
          <cell r="C327">
            <v>11</v>
          </cell>
          <cell r="D327">
            <v>7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 t="str">
            <v/>
          </cell>
          <cell r="J327">
            <v>0</v>
          </cell>
          <cell r="K327">
            <v>0</v>
          </cell>
          <cell r="L327">
            <v>0</v>
          </cell>
          <cell r="M327" t="str">
            <v/>
          </cell>
          <cell r="N327" t="str">
            <v/>
          </cell>
          <cell r="O327" t="str">
            <v/>
          </cell>
          <cell r="P327" t="str">
            <v/>
          </cell>
          <cell r="Q327" t="str">
            <v/>
          </cell>
          <cell r="R327">
            <v>0</v>
          </cell>
          <cell r="S327">
            <v>0</v>
          </cell>
          <cell r="T327">
            <v>0</v>
          </cell>
        </row>
        <row r="328">
          <cell r="B328">
            <v>44522</v>
          </cell>
          <cell r="C328">
            <v>11</v>
          </cell>
          <cell r="D328">
            <v>1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 t="str">
            <v/>
          </cell>
          <cell r="J328">
            <v>0</v>
          </cell>
          <cell r="K328">
            <v>0</v>
          </cell>
          <cell r="L328">
            <v>0</v>
          </cell>
          <cell r="M328" t="str">
            <v/>
          </cell>
          <cell r="N328" t="str">
            <v/>
          </cell>
          <cell r="O328" t="str">
            <v/>
          </cell>
          <cell r="P328" t="str">
            <v/>
          </cell>
          <cell r="Q328" t="str">
            <v/>
          </cell>
          <cell r="R328">
            <v>0</v>
          </cell>
          <cell r="S328">
            <v>0</v>
          </cell>
          <cell r="T328">
            <v>0</v>
          </cell>
        </row>
        <row r="329">
          <cell r="B329">
            <v>44523</v>
          </cell>
          <cell r="C329">
            <v>11</v>
          </cell>
          <cell r="D329">
            <v>2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 t="str">
            <v/>
          </cell>
          <cell r="J329">
            <v>0</v>
          </cell>
          <cell r="K329">
            <v>0</v>
          </cell>
          <cell r="L329">
            <v>0</v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  <cell r="Q329" t="str">
            <v/>
          </cell>
          <cell r="R329">
            <v>0</v>
          </cell>
          <cell r="S329">
            <v>0</v>
          </cell>
          <cell r="T329">
            <v>0</v>
          </cell>
        </row>
        <row r="330">
          <cell r="B330">
            <v>44524</v>
          </cell>
          <cell r="C330">
            <v>11</v>
          </cell>
          <cell r="D330">
            <v>3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 t="str">
            <v/>
          </cell>
          <cell r="J330">
            <v>0</v>
          </cell>
          <cell r="K330">
            <v>0</v>
          </cell>
          <cell r="L330">
            <v>0</v>
          </cell>
          <cell r="M330" t="str">
            <v/>
          </cell>
          <cell r="N330" t="str">
            <v/>
          </cell>
          <cell r="O330" t="str">
            <v/>
          </cell>
          <cell r="P330" t="str">
            <v/>
          </cell>
          <cell r="Q330" t="str">
            <v/>
          </cell>
          <cell r="R330">
            <v>0</v>
          </cell>
          <cell r="S330">
            <v>0</v>
          </cell>
          <cell r="T330">
            <v>0</v>
          </cell>
        </row>
        <row r="331">
          <cell r="B331">
            <v>44525</v>
          </cell>
          <cell r="C331">
            <v>11</v>
          </cell>
          <cell r="D331">
            <v>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 t="str">
            <v/>
          </cell>
          <cell r="J331">
            <v>0</v>
          </cell>
          <cell r="K331">
            <v>0</v>
          </cell>
          <cell r="L331">
            <v>0</v>
          </cell>
          <cell r="M331" t="str">
            <v/>
          </cell>
          <cell r="N331" t="str">
            <v/>
          </cell>
          <cell r="O331" t="str">
            <v/>
          </cell>
          <cell r="P331" t="str">
            <v/>
          </cell>
          <cell r="Q331" t="str">
            <v/>
          </cell>
          <cell r="R331">
            <v>0</v>
          </cell>
          <cell r="S331">
            <v>0</v>
          </cell>
          <cell r="T331">
            <v>0</v>
          </cell>
        </row>
        <row r="332">
          <cell r="B332">
            <v>44526</v>
          </cell>
          <cell r="C332">
            <v>11</v>
          </cell>
          <cell r="D332">
            <v>5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 t="str">
            <v/>
          </cell>
          <cell r="J332">
            <v>0</v>
          </cell>
          <cell r="K332">
            <v>0</v>
          </cell>
          <cell r="L332">
            <v>0</v>
          </cell>
          <cell r="M332" t="str">
            <v/>
          </cell>
          <cell r="N332" t="str">
            <v/>
          </cell>
          <cell r="O332" t="str">
            <v/>
          </cell>
          <cell r="P332" t="str">
            <v/>
          </cell>
          <cell r="Q332" t="str">
            <v/>
          </cell>
          <cell r="R332">
            <v>0</v>
          </cell>
          <cell r="S332">
            <v>0</v>
          </cell>
          <cell r="T332">
            <v>0</v>
          </cell>
        </row>
        <row r="333">
          <cell r="B333">
            <v>44527</v>
          </cell>
          <cell r="C333">
            <v>11</v>
          </cell>
          <cell r="D333">
            <v>6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 t="str">
            <v/>
          </cell>
          <cell r="J333">
            <v>0</v>
          </cell>
          <cell r="K333">
            <v>0</v>
          </cell>
          <cell r="L333">
            <v>0</v>
          </cell>
          <cell r="M333" t="str">
            <v/>
          </cell>
          <cell r="N333" t="str">
            <v/>
          </cell>
          <cell r="O333" t="str">
            <v/>
          </cell>
          <cell r="P333" t="str">
            <v/>
          </cell>
          <cell r="Q333" t="str">
            <v/>
          </cell>
          <cell r="R333">
            <v>0</v>
          </cell>
          <cell r="S333">
            <v>0</v>
          </cell>
          <cell r="T333">
            <v>0</v>
          </cell>
        </row>
        <row r="334">
          <cell r="B334">
            <v>44528</v>
          </cell>
          <cell r="C334">
            <v>11</v>
          </cell>
          <cell r="D334">
            <v>7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 t="str">
            <v/>
          </cell>
          <cell r="J334">
            <v>0</v>
          </cell>
          <cell r="K334">
            <v>0</v>
          </cell>
          <cell r="L334">
            <v>0</v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  <cell r="Q334" t="str">
            <v/>
          </cell>
          <cell r="R334">
            <v>0</v>
          </cell>
          <cell r="S334">
            <v>0</v>
          </cell>
          <cell r="T334">
            <v>0</v>
          </cell>
        </row>
        <row r="335">
          <cell r="B335">
            <v>44529</v>
          </cell>
          <cell r="C335">
            <v>11</v>
          </cell>
          <cell r="D335">
            <v>1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 t="str">
            <v/>
          </cell>
          <cell r="J335">
            <v>0</v>
          </cell>
          <cell r="K335">
            <v>0</v>
          </cell>
          <cell r="L335">
            <v>0</v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  <cell r="Q335" t="str">
            <v/>
          </cell>
          <cell r="R335">
            <v>0</v>
          </cell>
          <cell r="S335">
            <v>0</v>
          </cell>
          <cell r="T335">
            <v>0</v>
          </cell>
        </row>
        <row r="336">
          <cell r="B336">
            <v>44530</v>
          </cell>
          <cell r="C336">
            <v>11</v>
          </cell>
          <cell r="D336">
            <v>2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 t="str">
            <v/>
          </cell>
          <cell r="J336">
            <v>0</v>
          </cell>
          <cell r="K336">
            <v>0</v>
          </cell>
          <cell r="L336">
            <v>0</v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  <cell r="Q336" t="str">
            <v/>
          </cell>
          <cell r="R336">
            <v>0</v>
          </cell>
          <cell r="S336">
            <v>0</v>
          </cell>
          <cell r="T336">
            <v>0</v>
          </cell>
        </row>
        <row r="337">
          <cell r="B337">
            <v>44531</v>
          </cell>
          <cell r="C337">
            <v>12</v>
          </cell>
          <cell r="D337">
            <v>3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 t="str">
            <v/>
          </cell>
          <cell r="J337">
            <v>0</v>
          </cell>
          <cell r="K337">
            <v>0</v>
          </cell>
          <cell r="L337">
            <v>0</v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  <cell r="Q337" t="str">
            <v/>
          </cell>
          <cell r="R337">
            <v>0</v>
          </cell>
          <cell r="S337">
            <v>0</v>
          </cell>
          <cell r="T337">
            <v>0</v>
          </cell>
        </row>
        <row r="338">
          <cell r="B338">
            <v>44532</v>
          </cell>
          <cell r="C338">
            <v>12</v>
          </cell>
          <cell r="D338">
            <v>4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 t="str">
            <v/>
          </cell>
          <cell r="J338">
            <v>0</v>
          </cell>
          <cell r="K338">
            <v>0</v>
          </cell>
          <cell r="L338">
            <v>0</v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  <cell r="Q338" t="str">
            <v/>
          </cell>
          <cell r="R338">
            <v>0</v>
          </cell>
          <cell r="S338">
            <v>0</v>
          </cell>
          <cell r="T338">
            <v>0</v>
          </cell>
        </row>
        <row r="339">
          <cell r="B339">
            <v>44533</v>
          </cell>
          <cell r="C339">
            <v>12</v>
          </cell>
          <cell r="D339">
            <v>5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 t="str">
            <v/>
          </cell>
          <cell r="J339">
            <v>0</v>
          </cell>
          <cell r="K339">
            <v>0</v>
          </cell>
          <cell r="L339">
            <v>0</v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  <cell r="Q339" t="str">
            <v/>
          </cell>
          <cell r="R339">
            <v>0</v>
          </cell>
          <cell r="S339">
            <v>0</v>
          </cell>
          <cell r="T339">
            <v>0</v>
          </cell>
        </row>
        <row r="340">
          <cell r="B340">
            <v>44534</v>
          </cell>
          <cell r="C340">
            <v>12</v>
          </cell>
          <cell r="D340">
            <v>6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 t="str">
            <v/>
          </cell>
          <cell r="J340">
            <v>0</v>
          </cell>
          <cell r="K340">
            <v>0</v>
          </cell>
          <cell r="L340">
            <v>0</v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  <cell r="Q340" t="str">
            <v/>
          </cell>
          <cell r="R340">
            <v>0</v>
          </cell>
          <cell r="S340">
            <v>0</v>
          </cell>
          <cell r="T340">
            <v>0</v>
          </cell>
        </row>
        <row r="341">
          <cell r="B341">
            <v>44535</v>
          </cell>
          <cell r="C341">
            <v>12</v>
          </cell>
          <cell r="D341">
            <v>7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 t="str">
            <v/>
          </cell>
          <cell r="J341">
            <v>0</v>
          </cell>
          <cell r="K341">
            <v>0</v>
          </cell>
          <cell r="L341">
            <v>0</v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  <cell r="Q341" t="str">
            <v/>
          </cell>
          <cell r="R341">
            <v>0</v>
          </cell>
          <cell r="S341">
            <v>0</v>
          </cell>
          <cell r="T341">
            <v>0</v>
          </cell>
        </row>
        <row r="342">
          <cell r="B342">
            <v>44536</v>
          </cell>
          <cell r="C342">
            <v>12</v>
          </cell>
          <cell r="D342">
            <v>1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 t="str">
            <v/>
          </cell>
          <cell r="J342">
            <v>0</v>
          </cell>
          <cell r="K342">
            <v>0</v>
          </cell>
          <cell r="L342">
            <v>0</v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  <cell r="Q342" t="str">
            <v/>
          </cell>
          <cell r="R342">
            <v>0</v>
          </cell>
          <cell r="S342">
            <v>0</v>
          </cell>
          <cell r="T342">
            <v>0</v>
          </cell>
        </row>
        <row r="343">
          <cell r="B343">
            <v>44537</v>
          </cell>
          <cell r="C343">
            <v>12</v>
          </cell>
          <cell r="D343">
            <v>2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 t="str">
            <v/>
          </cell>
          <cell r="J343">
            <v>0</v>
          </cell>
          <cell r="K343">
            <v>0</v>
          </cell>
          <cell r="L343">
            <v>0</v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R343">
            <v>0</v>
          </cell>
          <cell r="S343">
            <v>0</v>
          </cell>
          <cell r="T343">
            <v>0</v>
          </cell>
        </row>
        <row r="344">
          <cell r="B344">
            <v>44538</v>
          </cell>
          <cell r="C344">
            <v>12</v>
          </cell>
          <cell r="D344">
            <v>3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 t="str">
            <v/>
          </cell>
          <cell r="J344">
            <v>0</v>
          </cell>
          <cell r="K344">
            <v>0</v>
          </cell>
          <cell r="L344">
            <v>0</v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/>
          </cell>
          <cell r="R344">
            <v>0</v>
          </cell>
          <cell r="S344">
            <v>0</v>
          </cell>
          <cell r="T344">
            <v>0</v>
          </cell>
        </row>
        <row r="345">
          <cell r="B345">
            <v>44539</v>
          </cell>
          <cell r="C345">
            <v>12</v>
          </cell>
          <cell r="D345">
            <v>4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 t="str">
            <v/>
          </cell>
          <cell r="J345">
            <v>0</v>
          </cell>
          <cell r="K345">
            <v>0</v>
          </cell>
          <cell r="L345">
            <v>0</v>
          </cell>
          <cell r="M345" t="str">
            <v/>
          </cell>
          <cell r="N345" t="str">
            <v/>
          </cell>
          <cell r="O345" t="str">
            <v/>
          </cell>
          <cell r="P345" t="str">
            <v/>
          </cell>
          <cell r="Q345" t="str">
            <v/>
          </cell>
          <cell r="R345">
            <v>0</v>
          </cell>
          <cell r="S345">
            <v>0</v>
          </cell>
          <cell r="T345">
            <v>0</v>
          </cell>
        </row>
        <row r="346">
          <cell r="B346">
            <v>44540</v>
          </cell>
          <cell r="C346">
            <v>12</v>
          </cell>
          <cell r="D346">
            <v>5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 t="str">
            <v/>
          </cell>
          <cell r="J346">
            <v>0</v>
          </cell>
          <cell r="K346">
            <v>0</v>
          </cell>
          <cell r="L346">
            <v>0</v>
          </cell>
          <cell r="M346" t="str">
            <v/>
          </cell>
          <cell r="N346" t="str">
            <v/>
          </cell>
          <cell r="O346" t="str">
            <v/>
          </cell>
          <cell r="P346" t="str">
            <v/>
          </cell>
          <cell r="Q346" t="str">
            <v/>
          </cell>
          <cell r="R346">
            <v>0</v>
          </cell>
          <cell r="S346">
            <v>0</v>
          </cell>
          <cell r="T346">
            <v>0</v>
          </cell>
        </row>
        <row r="347">
          <cell r="B347">
            <v>44541</v>
          </cell>
          <cell r="C347">
            <v>12</v>
          </cell>
          <cell r="D347">
            <v>6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 t="str">
            <v/>
          </cell>
          <cell r="J347">
            <v>0</v>
          </cell>
          <cell r="K347">
            <v>0</v>
          </cell>
          <cell r="L347">
            <v>0</v>
          </cell>
          <cell r="M347" t="str">
            <v/>
          </cell>
          <cell r="N347" t="str">
            <v/>
          </cell>
          <cell r="O347" t="str">
            <v/>
          </cell>
          <cell r="P347" t="str">
            <v/>
          </cell>
          <cell r="Q347" t="str">
            <v/>
          </cell>
          <cell r="R347">
            <v>0</v>
          </cell>
          <cell r="S347">
            <v>0</v>
          </cell>
          <cell r="T347">
            <v>0</v>
          </cell>
        </row>
        <row r="348">
          <cell r="B348">
            <v>44542</v>
          </cell>
          <cell r="C348">
            <v>12</v>
          </cell>
          <cell r="D348">
            <v>7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 t="str">
            <v/>
          </cell>
          <cell r="J348">
            <v>0</v>
          </cell>
          <cell r="K348">
            <v>0</v>
          </cell>
          <cell r="L348">
            <v>0</v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  <cell r="Q348" t="str">
            <v/>
          </cell>
          <cell r="R348">
            <v>0</v>
          </cell>
          <cell r="S348">
            <v>0</v>
          </cell>
          <cell r="T348">
            <v>0</v>
          </cell>
        </row>
        <row r="349">
          <cell r="B349">
            <v>44543</v>
          </cell>
          <cell r="C349">
            <v>12</v>
          </cell>
          <cell r="D349">
            <v>1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 t="str">
            <v/>
          </cell>
          <cell r="J349">
            <v>0</v>
          </cell>
          <cell r="K349">
            <v>0</v>
          </cell>
          <cell r="L349">
            <v>0</v>
          </cell>
          <cell r="M349" t="str">
            <v/>
          </cell>
          <cell r="N349" t="str">
            <v/>
          </cell>
          <cell r="O349" t="str">
            <v/>
          </cell>
          <cell r="P349" t="str">
            <v/>
          </cell>
          <cell r="Q349" t="str">
            <v/>
          </cell>
          <cell r="R349">
            <v>0</v>
          </cell>
          <cell r="S349">
            <v>0</v>
          </cell>
          <cell r="T349">
            <v>0</v>
          </cell>
        </row>
        <row r="350">
          <cell r="B350">
            <v>44544</v>
          </cell>
          <cell r="C350">
            <v>12</v>
          </cell>
          <cell r="D350">
            <v>2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 t="str">
            <v/>
          </cell>
          <cell r="J350">
            <v>0</v>
          </cell>
          <cell r="K350">
            <v>0</v>
          </cell>
          <cell r="L350">
            <v>0</v>
          </cell>
          <cell r="M350" t="str">
            <v/>
          </cell>
          <cell r="N350" t="str">
            <v/>
          </cell>
          <cell r="O350" t="str">
            <v/>
          </cell>
          <cell r="P350" t="str">
            <v/>
          </cell>
          <cell r="Q350" t="str">
            <v/>
          </cell>
          <cell r="R350">
            <v>0</v>
          </cell>
          <cell r="S350">
            <v>0</v>
          </cell>
          <cell r="T350">
            <v>0</v>
          </cell>
        </row>
        <row r="351">
          <cell r="B351">
            <v>44545</v>
          </cell>
          <cell r="C351">
            <v>12</v>
          </cell>
          <cell r="D351">
            <v>3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 t="str">
            <v/>
          </cell>
          <cell r="J351">
            <v>0</v>
          </cell>
          <cell r="K351">
            <v>0</v>
          </cell>
          <cell r="L351">
            <v>0</v>
          </cell>
          <cell r="M351" t="str">
            <v/>
          </cell>
          <cell r="N351" t="str">
            <v/>
          </cell>
          <cell r="O351" t="str">
            <v/>
          </cell>
          <cell r="P351" t="str">
            <v/>
          </cell>
          <cell r="Q351" t="str">
            <v/>
          </cell>
          <cell r="R351">
            <v>0</v>
          </cell>
          <cell r="S351">
            <v>0</v>
          </cell>
          <cell r="T351">
            <v>0</v>
          </cell>
        </row>
        <row r="352">
          <cell r="B352">
            <v>44546</v>
          </cell>
          <cell r="C352">
            <v>12</v>
          </cell>
          <cell r="D352">
            <v>4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 t="str">
            <v/>
          </cell>
          <cell r="J352">
            <v>0</v>
          </cell>
          <cell r="K352">
            <v>0</v>
          </cell>
          <cell r="L352">
            <v>0</v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  <cell r="Q352" t="str">
            <v/>
          </cell>
          <cell r="R352">
            <v>0</v>
          </cell>
          <cell r="S352">
            <v>0</v>
          </cell>
          <cell r="T352">
            <v>0</v>
          </cell>
        </row>
        <row r="353">
          <cell r="B353">
            <v>44547</v>
          </cell>
          <cell r="C353">
            <v>12</v>
          </cell>
          <cell r="D353">
            <v>5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 t="str">
            <v/>
          </cell>
          <cell r="J353">
            <v>0</v>
          </cell>
          <cell r="K353">
            <v>0</v>
          </cell>
          <cell r="L353">
            <v>0</v>
          </cell>
          <cell r="M353" t="str">
            <v/>
          </cell>
          <cell r="N353" t="str">
            <v/>
          </cell>
          <cell r="O353" t="str">
            <v/>
          </cell>
          <cell r="P353" t="str">
            <v/>
          </cell>
          <cell r="Q353" t="str">
            <v/>
          </cell>
          <cell r="R353">
            <v>0</v>
          </cell>
          <cell r="S353">
            <v>0</v>
          </cell>
          <cell r="T353">
            <v>0</v>
          </cell>
        </row>
        <row r="354">
          <cell r="B354">
            <v>44548</v>
          </cell>
          <cell r="C354">
            <v>12</v>
          </cell>
          <cell r="D354">
            <v>6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 t="str">
            <v/>
          </cell>
          <cell r="J354">
            <v>0</v>
          </cell>
          <cell r="K354">
            <v>0</v>
          </cell>
          <cell r="L354">
            <v>0</v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  <cell r="Q354" t="str">
            <v/>
          </cell>
          <cell r="R354">
            <v>0</v>
          </cell>
          <cell r="S354">
            <v>0</v>
          </cell>
          <cell r="T354">
            <v>0</v>
          </cell>
        </row>
        <row r="355">
          <cell r="B355">
            <v>44549</v>
          </cell>
          <cell r="C355">
            <v>12</v>
          </cell>
          <cell r="D355">
            <v>7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 t="str">
            <v/>
          </cell>
          <cell r="J355">
            <v>0</v>
          </cell>
          <cell r="K355">
            <v>0</v>
          </cell>
          <cell r="L355">
            <v>0</v>
          </cell>
          <cell r="M355" t="str">
            <v/>
          </cell>
          <cell r="N355" t="str">
            <v/>
          </cell>
          <cell r="O355" t="str">
            <v/>
          </cell>
          <cell r="P355" t="str">
            <v/>
          </cell>
          <cell r="Q355" t="str">
            <v/>
          </cell>
          <cell r="R355">
            <v>0</v>
          </cell>
          <cell r="S355">
            <v>0</v>
          </cell>
          <cell r="T355">
            <v>0</v>
          </cell>
        </row>
        <row r="356">
          <cell r="B356">
            <v>44550</v>
          </cell>
          <cell r="C356">
            <v>12</v>
          </cell>
          <cell r="D356">
            <v>1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 t="str">
            <v/>
          </cell>
          <cell r="J356">
            <v>0</v>
          </cell>
          <cell r="K356">
            <v>0</v>
          </cell>
          <cell r="L356">
            <v>0</v>
          </cell>
          <cell r="M356" t="str">
            <v/>
          </cell>
          <cell r="N356" t="str">
            <v/>
          </cell>
          <cell r="O356" t="str">
            <v/>
          </cell>
          <cell r="P356" t="str">
            <v/>
          </cell>
          <cell r="Q356" t="str">
            <v/>
          </cell>
          <cell r="R356">
            <v>0</v>
          </cell>
          <cell r="S356">
            <v>0</v>
          </cell>
          <cell r="T356">
            <v>0</v>
          </cell>
        </row>
        <row r="357">
          <cell r="B357">
            <v>44551</v>
          </cell>
          <cell r="C357">
            <v>12</v>
          </cell>
          <cell r="D357">
            <v>2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 t="str">
            <v/>
          </cell>
          <cell r="J357">
            <v>0</v>
          </cell>
          <cell r="K357">
            <v>0</v>
          </cell>
          <cell r="L357">
            <v>0</v>
          </cell>
          <cell r="M357" t="str">
            <v/>
          </cell>
          <cell r="N357" t="str">
            <v/>
          </cell>
          <cell r="O357" t="str">
            <v/>
          </cell>
          <cell r="P357" t="str">
            <v/>
          </cell>
          <cell r="Q357" t="str">
            <v/>
          </cell>
          <cell r="R357">
            <v>0</v>
          </cell>
          <cell r="S357">
            <v>0</v>
          </cell>
          <cell r="T357">
            <v>0</v>
          </cell>
        </row>
        <row r="358">
          <cell r="B358">
            <v>44552</v>
          </cell>
          <cell r="C358">
            <v>12</v>
          </cell>
          <cell r="D358">
            <v>3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 t="str">
            <v/>
          </cell>
          <cell r="J358">
            <v>0</v>
          </cell>
          <cell r="K358">
            <v>0</v>
          </cell>
          <cell r="L358">
            <v>0</v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  <cell r="R358">
            <v>0</v>
          </cell>
          <cell r="S358">
            <v>0</v>
          </cell>
          <cell r="T358">
            <v>0</v>
          </cell>
        </row>
        <row r="359">
          <cell r="B359">
            <v>44553</v>
          </cell>
          <cell r="C359">
            <v>12</v>
          </cell>
          <cell r="D359">
            <v>4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 t="str">
            <v/>
          </cell>
          <cell r="J359">
            <v>0</v>
          </cell>
          <cell r="K359">
            <v>0</v>
          </cell>
          <cell r="L359">
            <v>0</v>
          </cell>
          <cell r="M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  <cell r="R359">
            <v>0</v>
          </cell>
          <cell r="S359">
            <v>0</v>
          </cell>
          <cell r="T359">
            <v>0</v>
          </cell>
        </row>
        <row r="360">
          <cell r="B360">
            <v>44554</v>
          </cell>
          <cell r="C360">
            <v>12</v>
          </cell>
          <cell r="D360">
            <v>5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 t="str">
            <v/>
          </cell>
          <cell r="J360">
            <v>0</v>
          </cell>
          <cell r="K360">
            <v>0</v>
          </cell>
          <cell r="L360">
            <v>0</v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  <cell r="R360">
            <v>0</v>
          </cell>
          <cell r="S360">
            <v>0</v>
          </cell>
          <cell r="T360">
            <v>0</v>
          </cell>
        </row>
        <row r="361">
          <cell r="B361">
            <v>44555</v>
          </cell>
          <cell r="C361">
            <v>12</v>
          </cell>
          <cell r="D361">
            <v>6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 t="str">
            <v/>
          </cell>
          <cell r="J361">
            <v>0</v>
          </cell>
          <cell r="K361">
            <v>0</v>
          </cell>
          <cell r="L361">
            <v>0</v>
          </cell>
          <cell r="M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  <cell r="R361">
            <v>0</v>
          </cell>
          <cell r="S361">
            <v>0</v>
          </cell>
          <cell r="T361">
            <v>0</v>
          </cell>
        </row>
        <row r="362">
          <cell r="B362">
            <v>44556</v>
          </cell>
          <cell r="C362">
            <v>12</v>
          </cell>
          <cell r="D362">
            <v>7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 t="str">
            <v/>
          </cell>
          <cell r="J362">
            <v>0</v>
          </cell>
          <cell r="K362">
            <v>0</v>
          </cell>
          <cell r="L362">
            <v>0</v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  <cell r="R362">
            <v>0</v>
          </cell>
          <cell r="S362">
            <v>0</v>
          </cell>
          <cell r="T362">
            <v>0</v>
          </cell>
        </row>
        <row r="363">
          <cell r="B363">
            <v>44557</v>
          </cell>
          <cell r="C363">
            <v>12</v>
          </cell>
          <cell r="D363">
            <v>1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 t="str">
            <v/>
          </cell>
          <cell r="J363">
            <v>0</v>
          </cell>
          <cell r="K363">
            <v>0</v>
          </cell>
          <cell r="L363">
            <v>0</v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  <cell r="R363">
            <v>0</v>
          </cell>
          <cell r="S363">
            <v>0</v>
          </cell>
          <cell r="T363">
            <v>0</v>
          </cell>
        </row>
        <row r="364">
          <cell r="B364">
            <v>44558</v>
          </cell>
          <cell r="C364">
            <v>12</v>
          </cell>
          <cell r="D364">
            <v>2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 t="str">
            <v/>
          </cell>
          <cell r="J364">
            <v>0</v>
          </cell>
          <cell r="K364">
            <v>0</v>
          </cell>
          <cell r="L364">
            <v>0</v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  <cell r="R364">
            <v>0</v>
          </cell>
          <cell r="S364">
            <v>0</v>
          </cell>
          <cell r="T364">
            <v>0</v>
          </cell>
        </row>
        <row r="365">
          <cell r="B365">
            <v>44559</v>
          </cell>
          <cell r="C365">
            <v>12</v>
          </cell>
          <cell r="D365">
            <v>3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 t="str">
            <v/>
          </cell>
          <cell r="J365">
            <v>0</v>
          </cell>
          <cell r="K365">
            <v>0</v>
          </cell>
          <cell r="L365">
            <v>0</v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  <cell r="R365">
            <v>0</v>
          </cell>
          <cell r="S365">
            <v>0</v>
          </cell>
          <cell r="T365">
            <v>0</v>
          </cell>
        </row>
        <row r="366">
          <cell r="B366">
            <v>44560</v>
          </cell>
          <cell r="C366">
            <v>12</v>
          </cell>
          <cell r="D366">
            <v>4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 t="str">
            <v/>
          </cell>
          <cell r="J366">
            <v>0</v>
          </cell>
          <cell r="K366">
            <v>0</v>
          </cell>
          <cell r="L366">
            <v>0</v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>
            <v>0</v>
          </cell>
          <cell r="S366">
            <v>0</v>
          </cell>
          <cell r="T366">
            <v>0</v>
          </cell>
        </row>
        <row r="367">
          <cell r="B367">
            <v>44561</v>
          </cell>
          <cell r="C367">
            <v>12</v>
          </cell>
          <cell r="D367">
            <v>5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 t="str">
            <v/>
          </cell>
          <cell r="J367">
            <v>0</v>
          </cell>
          <cell r="K367">
            <v>0</v>
          </cell>
          <cell r="L367">
            <v>0</v>
          </cell>
          <cell r="M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  <cell r="R367">
            <v>0</v>
          </cell>
          <cell r="S367">
            <v>0</v>
          </cell>
          <cell r="T367">
            <v>0</v>
          </cell>
        </row>
        <row r="368">
          <cell r="B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</row>
      </sheetData>
      <sheetData sheetId="3">
        <row r="6">
          <cell r="H6">
            <v>2021</v>
          </cell>
        </row>
      </sheetData>
      <sheetData sheetId="4">
        <row r="4">
          <cell r="Y4" t="str">
            <v>January</v>
          </cell>
        </row>
        <row r="5">
          <cell r="Y5" t="str">
            <v>February</v>
          </cell>
        </row>
        <row r="6">
          <cell r="Y6" t="str">
            <v>March</v>
          </cell>
        </row>
        <row r="7">
          <cell r="Y7" t="str">
            <v>April</v>
          </cell>
        </row>
        <row r="8">
          <cell r="Y8" t="str">
            <v>May</v>
          </cell>
        </row>
        <row r="9">
          <cell r="Y9" t="str">
            <v>June</v>
          </cell>
        </row>
        <row r="10">
          <cell r="Y10" t="str">
            <v>July</v>
          </cell>
        </row>
        <row r="11">
          <cell r="Y11" t="str">
            <v>August</v>
          </cell>
        </row>
        <row r="12">
          <cell r="Y12" t="str">
            <v>September</v>
          </cell>
        </row>
        <row r="13">
          <cell r="Y13" t="str">
            <v>October</v>
          </cell>
        </row>
        <row r="14">
          <cell r="Y14" t="str">
            <v>November</v>
          </cell>
        </row>
        <row r="15">
          <cell r="Y15" t="str">
            <v>December</v>
          </cell>
        </row>
        <row r="17">
          <cell r="Y17" t="str">
            <v>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TART"/>
      <sheetName val="OPENING BS"/>
      <sheetName val="REVENUE &amp; COST"/>
      <sheetName val="EXPENSES"/>
      <sheetName val="LOAN &amp; DEPRECIATION"/>
      <sheetName val="ASSUMPTION 1"/>
      <sheetName val="ASSUMPTION 2"/>
      <sheetName val="ESTIMATION 2016"/>
      <sheetName val="PNL 10 YEARS01"/>
      <sheetName val="PNL 10 YEARS"/>
      <sheetName val="PROFIT &amp; LOSS"/>
      <sheetName val="CASH FLOW"/>
      <sheetName val="BALANCE SHEET"/>
      <sheetName val="NETCHANGE"/>
      <sheetName val="COST"/>
      <sheetName val="PNL"/>
      <sheetName val="ROOMSTA"/>
      <sheetName val="ROOM"/>
      <sheetName val="FRONT OFFICE"/>
      <sheetName val="HOUSEKEEPING"/>
      <sheetName val="SEGMEN"/>
      <sheetName val="RNCOUNTRY"/>
      <sheetName val="GSCOUNTRY "/>
      <sheetName val="FB"/>
      <sheetName val="RESTAURANT"/>
      <sheetName val="BAR &amp; LOUNGE"/>
      <sheetName val="FBSTA"/>
      <sheetName val="SPA &amp; HEALTH CLUB"/>
      <sheetName val="OTHER OPERATED DEPT"/>
      <sheetName val="SOUVENIR SHOP"/>
      <sheetName val="OTHER"/>
      <sheetName val="AG"/>
      <sheetName val="HUMAN RESOURCES"/>
      <sheetName val="S &amp; M"/>
      <sheetName val="ENGERGY"/>
      <sheetName val="POM"/>
      <sheetName val="FIXED CHARGES"/>
      <sheetName val="PAYROLL"/>
      <sheetName val="PROFIT &amp; LOSS 10 YEARS"/>
      <sheetName val="CASH FLOW 10 YEARS"/>
      <sheetName val="BALANCE SHEET 10 YEARS"/>
      <sheetName val="Meeting Room Optimistic"/>
      <sheetName val="SEGMENT 2016"/>
      <sheetName val="RATIOS"/>
      <sheetName val="EQUITY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B9">
            <v>1612</v>
          </cell>
          <cell r="C9">
            <v>1456</v>
          </cell>
          <cell r="D9">
            <v>1612</v>
          </cell>
          <cell r="E9">
            <v>1560</v>
          </cell>
          <cell r="F9">
            <v>1612</v>
          </cell>
          <cell r="G9">
            <v>1560</v>
          </cell>
          <cell r="H9">
            <v>1612</v>
          </cell>
          <cell r="I9">
            <v>1612</v>
          </cell>
          <cell r="J9">
            <v>1560</v>
          </cell>
          <cell r="K9">
            <v>1612</v>
          </cell>
          <cell r="L9">
            <v>1560</v>
          </cell>
          <cell r="M9">
            <v>1612</v>
          </cell>
          <cell r="N9">
            <v>18980</v>
          </cell>
        </row>
        <row r="10">
          <cell r="B10">
            <v>620</v>
          </cell>
          <cell r="C10">
            <v>625</v>
          </cell>
          <cell r="D10">
            <v>594</v>
          </cell>
          <cell r="E10">
            <v>719</v>
          </cell>
          <cell r="F10">
            <v>806</v>
          </cell>
          <cell r="G10">
            <v>959</v>
          </cell>
          <cell r="H10">
            <v>930</v>
          </cell>
          <cell r="I10">
            <v>1054</v>
          </cell>
          <cell r="J10">
            <v>899</v>
          </cell>
          <cell r="K10">
            <v>930</v>
          </cell>
          <cell r="L10">
            <v>660</v>
          </cell>
          <cell r="M10">
            <v>1054</v>
          </cell>
          <cell r="N10">
            <v>9850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2">
          <cell r="A12" t="str">
            <v>Generator Diesel &amp; Oil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Electricity</v>
          </cell>
          <cell r="B13">
            <v>249210000</v>
          </cell>
          <cell r="C13">
            <v>233132000</v>
          </cell>
          <cell r="D13">
            <v>249210000</v>
          </cell>
          <cell r="E13">
            <v>241171000</v>
          </cell>
          <cell r="F13">
            <v>249210000</v>
          </cell>
          <cell r="G13">
            <v>241171000</v>
          </cell>
          <cell r="H13">
            <v>249210000</v>
          </cell>
          <cell r="I13">
            <v>249210000</v>
          </cell>
          <cell r="J13">
            <v>241171000</v>
          </cell>
          <cell r="K13">
            <v>249210000</v>
          </cell>
          <cell r="L13">
            <v>241171000</v>
          </cell>
          <cell r="M13">
            <v>249212240</v>
          </cell>
        </row>
        <row r="14">
          <cell r="A14" t="str">
            <v>Water</v>
          </cell>
          <cell r="B14">
            <v>90911000</v>
          </cell>
          <cell r="C14">
            <v>85046000</v>
          </cell>
          <cell r="D14">
            <v>90911000</v>
          </cell>
          <cell r="E14">
            <v>87978000</v>
          </cell>
          <cell r="F14">
            <v>90911000</v>
          </cell>
          <cell r="G14">
            <v>87978000</v>
          </cell>
          <cell r="H14">
            <v>90911000</v>
          </cell>
          <cell r="I14">
            <v>90911000</v>
          </cell>
          <cell r="J14">
            <v>87978000</v>
          </cell>
          <cell r="K14">
            <v>90911000</v>
          </cell>
          <cell r="L14">
            <v>87978000</v>
          </cell>
          <cell r="M14">
            <v>90911000</v>
          </cell>
        </row>
        <row r="15">
          <cell r="A15" t="str">
            <v>LPG</v>
          </cell>
          <cell r="B15">
            <v>26288000</v>
          </cell>
          <cell r="C15">
            <v>27666000</v>
          </cell>
          <cell r="D15">
            <v>26253000</v>
          </cell>
          <cell r="E15">
            <v>25426000</v>
          </cell>
          <cell r="F15">
            <v>30663000</v>
          </cell>
          <cell r="G15">
            <v>38174000</v>
          </cell>
          <cell r="H15">
            <v>48165000</v>
          </cell>
          <cell r="I15">
            <v>48165000</v>
          </cell>
          <cell r="J15">
            <v>50853000</v>
          </cell>
          <cell r="K15">
            <v>39414000</v>
          </cell>
          <cell r="L15">
            <v>25426000</v>
          </cell>
          <cell r="M15">
            <v>39414000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K43"/>
  <sheetViews>
    <sheetView showGridLines="0" showRowColHeaders="0" zoomScale="85" zoomScaleNormal="85" zoomScaleSheetLayoutView="85" workbookViewId="0">
      <selection activeCell="E5" sqref="E5"/>
    </sheetView>
  </sheetViews>
  <sheetFormatPr defaultColWidth="8.85546875" defaultRowHeight="15" x14ac:dyDescent="0.25"/>
  <cols>
    <col min="1" max="1" width="6.7109375" style="9" customWidth="1"/>
    <col min="2" max="11" width="14.7109375" style="9" customWidth="1"/>
    <col min="12" max="16384" width="8.85546875" style="9"/>
  </cols>
  <sheetData>
    <row r="2" spans="2:11" s="4" customFormat="1" ht="40.9" customHeight="1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3"/>
    </row>
    <row r="3" spans="2:11" s="8" customFormat="1" ht="7.15" customHeight="1" x14ac:dyDescent="0.25">
      <c r="B3" s="5"/>
      <c r="C3" s="6"/>
      <c r="D3" s="6"/>
      <c r="E3" s="6"/>
      <c r="F3" s="6"/>
      <c r="G3" s="6"/>
      <c r="H3" s="6"/>
      <c r="I3" s="6"/>
      <c r="J3" s="6"/>
      <c r="K3" s="7"/>
    </row>
    <row r="4" spans="2:11" ht="36" customHeight="1" x14ac:dyDescent="0.25">
      <c r="B4" s="209" t="s">
        <v>1</v>
      </c>
      <c r="C4" s="210"/>
      <c r="D4" s="210"/>
      <c r="E4" s="210"/>
      <c r="F4" s="210"/>
      <c r="G4" s="210"/>
      <c r="H4" s="210"/>
      <c r="I4" s="210"/>
      <c r="J4" s="210"/>
      <c r="K4" s="211"/>
    </row>
    <row r="5" spans="2:11" ht="7.15" customHeight="1" x14ac:dyDescent="0.25">
      <c r="B5" s="10"/>
      <c r="C5" s="11"/>
      <c r="D5" s="11"/>
      <c r="E5" s="11"/>
      <c r="F5" s="11"/>
      <c r="G5" s="11"/>
      <c r="H5" s="11"/>
      <c r="I5" s="11"/>
      <c r="J5" s="11"/>
      <c r="K5" s="12"/>
    </row>
    <row r="6" spans="2:11" ht="31.15" customHeight="1" x14ac:dyDescent="0.25">
      <c r="B6" s="209" t="s">
        <v>2</v>
      </c>
      <c r="C6" s="210"/>
      <c r="D6" s="210"/>
      <c r="E6" s="210"/>
      <c r="F6" s="210"/>
      <c r="G6" s="210"/>
      <c r="H6" s="210"/>
      <c r="I6" s="210"/>
      <c r="J6" s="210"/>
      <c r="K6" s="211"/>
    </row>
    <row r="7" spans="2:11" ht="7.15" customHeight="1" x14ac:dyDescent="0.25">
      <c r="B7" s="10"/>
      <c r="C7" s="11"/>
      <c r="D7" s="11"/>
      <c r="E7" s="11"/>
      <c r="F7" s="11"/>
      <c r="G7" s="11"/>
      <c r="H7" s="11"/>
      <c r="I7" s="11"/>
      <c r="J7" s="11"/>
      <c r="K7" s="12"/>
    </row>
    <row r="8" spans="2:11" ht="115.15" customHeight="1" x14ac:dyDescent="0.25">
      <c r="B8" s="212" t="s">
        <v>3</v>
      </c>
      <c r="C8" s="213"/>
      <c r="D8" s="213"/>
      <c r="E8" s="213"/>
      <c r="F8" s="213"/>
      <c r="G8" s="213"/>
      <c r="H8" s="213"/>
      <c r="I8" s="213"/>
      <c r="J8" s="213"/>
      <c r="K8" s="214"/>
    </row>
    <row r="9" spans="2:11" ht="13.15" customHeight="1" x14ac:dyDescent="0.25">
      <c r="B9" s="10"/>
      <c r="C9" s="11"/>
      <c r="D9" s="11"/>
      <c r="E9" s="11"/>
      <c r="F9" s="11"/>
      <c r="G9" s="11"/>
      <c r="H9" s="11"/>
      <c r="I9" s="11"/>
      <c r="J9" s="11"/>
      <c r="K9" s="12"/>
    </row>
    <row r="10" spans="2:11" ht="16.899999999999999" customHeight="1" x14ac:dyDescent="0.25">
      <c r="B10" s="13" t="s">
        <v>4</v>
      </c>
      <c r="C10" s="11"/>
      <c r="D10" s="11"/>
      <c r="E10" s="11"/>
      <c r="F10" s="11"/>
      <c r="G10" s="11"/>
      <c r="H10" s="11"/>
      <c r="I10" s="11"/>
      <c r="J10" s="11"/>
      <c r="K10" s="12"/>
    </row>
    <row r="11" spans="2:11" ht="7.15" customHeight="1" x14ac:dyDescent="0.25">
      <c r="B11" s="10"/>
      <c r="C11" s="11"/>
      <c r="D11" s="11"/>
      <c r="E11" s="11"/>
      <c r="F11" s="11"/>
      <c r="G11" s="11"/>
      <c r="H11" s="11"/>
      <c r="I11" s="11"/>
      <c r="J11" s="11"/>
      <c r="K11" s="12"/>
    </row>
    <row r="12" spans="2:11" ht="73.150000000000006" customHeight="1" x14ac:dyDescent="0.25">
      <c r="B12" s="209" t="s">
        <v>184</v>
      </c>
      <c r="C12" s="210"/>
      <c r="D12" s="210"/>
      <c r="E12" s="210"/>
      <c r="F12" s="210"/>
      <c r="G12" s="210"/>
      <c r="H12" s="210"/>
      <c r="I12" s="210"/>
      <c r="J12" s="210"/>
      <c r="K12" s="211"/>
    </row>
    <row r="13" spans="2:11" x14ac:dyDescent="0.25">
      <c r="B13" s="10"/>
      <c r="C13" s="11"/>
      <c r="D13" s="11"/>
      <c r="E13" s="11"/>
      <c r="F13" s="11"/>
      <c r="G13" s="11"/>
      <c r="H13" s="11"/>
      <c r="I13" s="11"/>
      <c r="J13" s="11"/>
      <c r="K13" s="12"/>
    </row>
    <row r="14" spans="2:11" ht="16.899999999999999" customHeight="1" x14ac:dyDescent="0.25">
      <c r="B14" s="13" t="s">
        <v>5</v>
      </c>
      <c r="C14" s="11"/>
      <c r="D14" s="11"/>
      <c r="E14" s="11"/>
      <c r="F14" s="11"/>
      <c r="G14" s="11"/>
      <c r="H14" s="11"/>
      <c r="I14" s="11"/>
      <c r="J14" s="11"/>
      <c r="K14" s="12"/>
    </row>
    <row r="15" spans="2:11" ht="18" customHeight="1" x14ac:dyDescent="0.25">
      <c r="B15" s="10" t="s">
        <v>223</v>
      </c>
      <c r="C15" s="11"/>
      <c r="D15" s="11"/>
      <c r="E15" s="11"/>
      <c r="F15" s="11"/>
      <c r="G15" s="11"/>
      <c r="H15" s="11"/>
      <c r="I15" s="11"/>
      <c r="J15" s="11"/>
      <c r="K15" s="12"/>
    </row>
    <row r="16" spans="2:11" ht="18" customHeight="1" x14ac:dyDescent="0.25">
      <c r="B16" s="10"/>
      <c r="C16" s="11"/>
      <c r="D16" s="11"/>
      <c r="E16" s="11"/>
      <c r="F16" s="11"/>
      <c r="G16" s="11"/>
      <c r="H16" s="11"/>
      <c r="I16" s="11"/>
      <c r="J16" s="11"/>
      <c r="K16" s="12"/>
    </row>
    <row r="17" spans="2:11" ht="18" customHeight="1" x14ac:dyDescent="0.25">
      <c r="B17" s="13" t="s">
        <v>49</v>
      </c>
      <c r="C17" s="11"/>
      <c r="D17" s="11"/>
      <c r="E17" s="11"/>
      <c r="F17" s="11"/>
      <c r="G17" s="11"/>
      <c r="H17" s="11"/>
      <c r="I17" s="11"/>
      <c r="J17" s="11"/>
      <c r="K17" s="12"/>
    </row>
    <row r="18" spans="2:11" ht="18" customHeight="1" x14ac:dyDescent="0.25">
      <c r="B18" s="249">
        <v>2024</v>
      </c>
      <c r="C18" s="11"/>
      <c r="D18" s="11"/>
      <c r="E18" s="11"/>
      <c r="F18" s="11"/>
      <c r="G18" s="11"/>
      <c r="H18" s="11"/>
      <c r="I18" s="11"/>
      <c r="J18" s="11"/>
      <c r="K18" s="12"/>
    </row>
    <row r="19" spans="2:11" ht="7.15" customHeight="1" x14ac:dyDescent="0.25">
      <c r="B19" s="14"/>
      <c r="C19" s="15"/>
      <c r="D19" s="15"/>
      <c r="E19" s="15"/>
      <c r="F19" s="15"/>
      <c r="G19" s="15"/>
      <c r="H19" s="15"/>
      <c r="I19" s="15"/>
      <c r="J19" s="15"/>
      <c r="K19" s="16"/>
    </row>
    <row r="20" spans="2:11" ht="11.45" customHeight="1" x14ac:dyDescent="0.25"/>
    <row r="21" spans="2:11" ht="16.899999999999999" customHeight="1" x14ac:dyDescent="0.25"/>
    <row r="22" spans="2:11" ht="16.899999999999999" customHeight="1" x14ac:dyDescent="0.25">
      <c r="B22" s="253" t="s">
        <v>205</v>
      </c>
    </row>
    <row r="23" spans="2:11" ht="16.899999999999999" customHeight="1" x14ac:dyDescent="0.25">
      <c r="B23" s="253" t="s">
        <v>206</v>
      </c>
    </row>
    <row r="24" spans="2:11" ht="16.899999999999999" customHeight="1" x14ac:dyDescent="0.25">
      <c r="B24" s="253" t="s">
        <v>187</v>
      </c>
    </row>
    <row r="25" spans="2:11" ht="16.899999999999999" customHeight="1" x14ac:dyDescent="0.25">
      <c r="B25" s="253" t="s">
        <v>185</v>
      </c>
    </row>
    <row r="26" spans="2:11" ht="16.899999999999999" customHeight="1" x14ac:dyDescent="0.25">
      <c r="B26" s="253" t="s">
        <v>207</v>
      </c>
    </row>
    <row r="27" spans="2:11" ht="16.899999999999999" customHeight="1" x14ac:dyDescent="0.25">
      <c r="B27" s="253" t="s">
        <v>208</v>
      </c>
    </row>
    <row r="28" spans="2:11" ht="16.899999999999999" customHeight="1" x14ac:dyDescent="0.25">
      <c r="B28" s="253" t="s">
        <v>209</v>
      </c>
    </row>
    <row r="29" spans="2:11" ht="16.899999999999999" customHeight="1" x14ac:dyDescent="0.25">
      <c r="B29" s="253" t="s">
        <v>210</v>
      </c>
    </row>
    <row r="30" spans="2:11" ht="16.899999999999999" customHeight="1" x14ac:dyDescent="0.25">
      <c r="B30" s="253" t="s">
        <v>211</v>
      </c>
    </row>
    <row r="31" spans="2:11" ht="16.899999999999999" customHeight="1" x14ac:dyDescent="0.25">
      <c r="B31" s="253" t="s">
        <v>212</v>
      </c>
    </row>
    <row r="32" spans="2:11" ht="16.899999999999999" customHeight="1" x14ac:dyDescent="0.25">
      <c r="B32" s="253" t="s">
        <v>213</v>
      </c>
    </row>
    <row r="33" spans="2:2" ht="16.899999999999999" customHeight="1" x14ac:dyDescent="0.25">
      <c r="B33" s="253" t="s">
        <v>198</v>
      </c>
    </row>
    <row r="34" spans="2:2" ht="16.899999999999999" customHeight="1" x14ac:dyDescent="0.25">
      <c r="B34" s="253" t="s">
        <v>16</v>
      </c>
    </row>
    <row r="35" spans="2:2" ht="16.899999999999999" customHeight="1" x14ac:dyDescent="0.25"/>
    <row r="36" spans="2:2" ht="16.899999999999999" customHeight="1" x14ac:dyDescent="0.25"/>
    <row r="37" spans="2:2" ht="16.899999999999999" customHeight="1" x14ac:dyDescent="0.25"/>
    <row r="38" spans="2:2" ht="16.899999999999999" customHeight="1" x14ac:dyDescent="0.25"/>
    <row r="39" spans="2:2" ht="16.899999999999999" customHeight="1" x14ac:dyDescent="0.25"/>
    <row r="40" spans="2:2" ht="16.899999999999999" customHeight="1" x14ac:dyDescent="0.25"/>
    <row r="41" spans="2:2" ht="16.899999999999999" customHeight="1" x14ac:dyDescent="0.25"/>
    <row r="42" spans="2:2" ht="16.899999999999999" customHeight="1" x14ac:dyDescent="0.25"/>
    <row r="43" spans="2:2" ht="16.899999999999999" customHeight="1" x14ac:dyDescent="0.25"/>
  </sheetData>
  <sheetProtection password="8481" sheet="1" objects="1" scenarios="1"/>
  <mergeCells count="4">
    <mergeCell ref="B4:K4"/>
    <mergeCell ref="B6:K6"/>
    <mergeCell ref="B8:K8"/>
    <mergeCell ref="B12:K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R206"/>
  <sheetViews>
    <sheetView tabSelected="1" zoomScale="85" zoomScaleNormal="85" zoomScaleSheetLayoutView="85" workbookViewId="0">
      <selection activeCell="E14" sqref="E14"/>
    </sheetView>
  </sheetViews>
  <sheetFormatPr defaultColWidth="9.140625" defaultRowHeight="15" outlineLevelRow="1" x14ac:dyDescent="0.25"/>
  <cols>
    <col min="1" max="1" width="26.28515625" style="8" customWidth="1"/>
    <col min="2" max="2" width="1.7109375" style="8" customWidth="1"/>
    <col min="3" max="3" width="43.85546875" style="8" customWidth="1"/>
    <col min="4" max="4" width="50.140625" style="8" customWidth="1"/>
    <col min="5" max="17" width="22.5703125" style="8" customWidth="1"/>
    <col min="18" max="18" width="1.7109375" style="8" customWidth="1"/>
    <col min="19" max="16384" width="9.140625" style="8"/>
  </cols>
  <sheetData>
    <row r="1" spans="2:18" ht="10.15" customHeight="1" x14ac:dyDescent="0.25"/>
    <row r="2" spans="2:18" ht="44.45" customHeight="1" x14ac:dyDescent="0.25">
      <c r="B2" s="247" t="s">
        <v>20</v>
      </c>
      <c r="C2" s="248"/>
      <c r="D2" s="33" t="s">
        <v>6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6"/>
    </row>
    <row r="3" spans="2:18" s="18" customFormat="1" ht="6.6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2:18" ht="27" customHeight="1" x14ac:dyDescent="0.25">
      <c r="B4" s="43"/>
      <c r="C4" s="44" t="str">
        <f>STATEMENT!R6&amp;" - EXPENSE TABLE"</f>
        <v xml:space="preserve"> - EXPENSE TABLE</v>
      </c>
      <c r="D4" s="44"/>
      <c r="E4" s="45">
        <f>SUM(E9:E180)</f>
        <v>5685797163.0946789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6">
        <f>SUM(T7:T57)</f>
        <v>0</v>
      </c>
    </row>
    <row r="5" spans="2:18" ht="6.75" customHeight="1" x14ac:dyDescent="0.25"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9"/>
    </row>
    <row r="6" spans="2:18" ht="18" customHeight="1" x14ac:dyDescent="0.25">
      <c r="B6" s="47"/>
      <c r="C6" s="50" t="s">
        <v>8</v>
      </c>
      <c r="D6" s="51" t="s">
        <v>7</v>
      </c>
      <c r="E6" s="52" t="s">
        <v>9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49"/>
    </row>
    <row r="7" spans="2:18" ht="8.25" customHeight="1" x14ac:dyDescent="0.25">
      <c r="B7" s="47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9"/>
    </row>
    <row r="8" spans="2:18" ht="15" customHeight="1" x14ac:dyDescent="0.25">
      <c r="B8" s="47"/>
      <c r="C8" s="48"/>
      <c r="D8" s="48"/>
      <c r="E8" s="111" t="s">
        <v>37</v>
      </c>
      <c r="F8" s="111" t="s">
        <v>38</v>
      </c>
      <c r="G8" s="111" t="s">
        <v>39</v>
      </c>
      <c r="H8" s="111" t="s">
        <v>40</v>
      </c>
      <c r="I8" s="111" t="s">
        <v>41</v>
      </c>
      <c r="J8" s="111" t="s">
        <v>42</v>
      </c>
      <c r="K8" s="111" t="s">
        <v>43</v>
      </c>
      <c r="L8" s="111" t="s">
        <v>44</v>
      </c>
      <c r="M8" s="111" t="s">
        <v>45</v>
      </c>
      <c r="N8" s="111" t="s">
        <v>46</v>
      </c>
      <c r="O8" s="111" t="s">
        <v>57</v>
      </c>
      <c r="P8" s="111" t="s">
        <v>48</v>
      </c>
      <c r="Q8" s="111" t="s">
        <v>16</v>
      </c>
      <c r="R8" s="112"/>
    </row>
    <row r="9" spans="2:18" x14ac:dyDescent="0.25">
      <c r="B9" s="47"/>
      <c r="C9" s="53" t="s">
        <v>56</v>
      </c>
      <c r="D9" s="109"/>
      <c r="E9" s="110">
        <f>SUM(E10:E34)</f>
        <v>451741000</v>
      </c>
      <c r="F9" s="110">
        <f t="shared" ref="F9:Q9" si="0">SUM(F10:F34)</f>
        <v>464335000</v>
      </c>
      <c r="G9" s="110">
        <f t="shared" si="0"/>
        <v>451517000</v>
      </c>
      <c r="H9" s="110">
        <f t="shared" si="0"/>
        <v>441239000</v>
      </c>
      <c r="I9" s="110">
        <f t="shared" si="0"/>
        <v>500465000</v>
      </c>
      <c r="J9" s="110">
        <f t="shared" si="0"/>
        <v>581910000</v>
      </c>
      <c r="K9" s="110">
        <f t="shared" si="0"/>
        <v>693433000</v>
      </c>
      <c r="L9" s="110">
        <f t="shared" si="0"/>
        <v>693433000</v>
      </c>
      <c r="M9" s="110">
        <f t="shared" si="0"/>
        <v>720725000</v>
      </c>
      <c r="N9" s="110">
        <f t="shared" si="0"/>
        <v>597401000</v>
      </c>
      <c r="O9" s="110">
        <f t="shared" si="0"/>
        <v>441238000</v>
      </c>
      <c r="P9" s="110">
        <f t="shared" si="0"/>
        <v>597401000</v>
      </c>
      <c r="Q9" s="110">
        <f t="shared" si="0"/>
        <v>6634838000</v>
      </c>
      <c r="R9" s="49"/>
    </row>
    <row r="10" spans="2:18" outlineLevel="1" x14ac:dyDescent="0.25">
      <c r="B10" s="47"/>
      <c r="C10" s="58"/>
      <c r="D10" s="107" t="s">
        <v>81</v>
      </c>
      <c r="E10" s="106">
        <v>159796000</v>
      </c>
      <c r="F10" s="106">
        <v>159184000</v>
      </c>
      <c r="G10" s="106">
        <v>159796000</v>
      </c>
      <c r="H10" s="106">
        <v>159489000</v>
      </c>
      <c r="I10" s="106">
        <v>159796000</v>
      </c>
      <c r="J10" s="106">
        <v>159489000</v>
      </c>
      <c r="K10" s="106">
        <v>159796000</v>
      </c>
      <c r="L10" s="106">
        <v>159796000</v>
      </c>
      <c r="M10" s="106">
        <v>159489000</v>
      </c>
      <c r="N10" s="106">
        <v>159796000</v>
      </c>
      <c r="O10" s="106">
        <v>159489000</v>
      </c>
      <c r="P10" s="106">
        <v>159796000</v>
      </c>
      <c r="Q10" s="108">
        <f>SUM(E10:P10)</f>
        <v>1915712000</v>
      </c>
      <c r="R10" s="49"/>
    </row>
    <row r="11" spans="2:18" ht="15" customHeight="1" outlineLevel="1" x14ac:dyDescent="0.25">
      <c r="B11" s="47"/>
      <c r="C11" s="58"/>
      <c r="D11" s="107" t="s">
        <v>82</v>
      </c>
      <c r="E11" s="106">
        <v>30308000</v>
      </c>
      <c r="F11" s="106">
        <v>31938000</v>
      </c>
      <c r="G11" s="106">
        <v>30278000</v>
      </c>
      <c r="H11" s="106">
        <v>29365000</v>
      </c>
      <c r="I11" s="106">
        <v>35363000</v>
      </c>
      <c r="J11" s="106">
        <v>44040000</v>
      </c>
      <c r="K11" s="106">
        <v>55411000</v>
      </c>
      <c r="L11" s="106">
        <v>55411000</v>
      </c>
      <c r="M11" s="106">
        <v>58523000</v>
      </c>
      <c r="N11" s="106">
        <v>45435000</v>
      </c>
      <c r="O11" s="106">
        <v>29365000</v>
      </c>
      <c r="P11" s="106">
        <v>45435000</v>
      </c>
      <c r="Q11" s="108">
        <f t="shared" ref="Q11:Q34" si="1">SUM(E11:P11)</f>
        <v>490872000</v>
      </c>
      <c r="R11" s="49"/>
    </row>
    <row r="12" spans="2:18" outlineLevel="1" x14ac:dyDescent="0.25">
      <c r="B12" s="47"/>
      <c r="C12" s="58"/>
      <c r="D12" s="107" t="s">
        <v>83</v>
      </c>
      <c r="E12" s="106">
        <v>3172000</v>
      </c>
      <c r="F12" s="106">
        <v>3338000</v>
      </c>
      <c r="G12" s="106">
        <v>3168000</v>
      </c>
      <c r="H12" s="106">
        <v>3068000</v>
      </c>
      <c r="I12" s="106">
        <v>3700000</v>
      </c>
      <c r="J12" s="106">
        <v>4606000</v>
      </c>
      <c r="K12" s="106">
        <v>5812000</v>
      </c>
      <c r="L12" s="106">
        <v>5812000</v>
      </c>
      <c r="M12" s="106">
        <v>6136000</v>
      </c>
      <c r="N12" s="106">
        <v>4756000</v>
      </c>
      <c r="O12" s="106">
        <v>3068000</v>
      </c>
      <c r="P12" s="106">
        <v>4756000</v>
      </c>
      <c r="Q12" s="108">
        <f t="shared" si="1"/>
        <v>51392000</v>
      </c>
      <c r="R12" s="49"/>
    </row>
    <row r="13" spans="2:18" outlineLevel="1" x14ac:dyDescent="0.25">
      <c r="B13" s="47"/>
      <c r="C13" s="58"/>
      <c r="D13" s="107" t="s">
        <v>84</v>
      </c>
      <c r="E13" s="106">
        <v>24081000</v>
      </c>
      <c r="F13" s="106">
        <v>25385000</v>
      </c>
      <c r="G13" s="106">
        <v>24056000</v>
      </c>
      <c r="H13" s="106">
        <v>23326000</v>
      </c>
      <c r="I13" s="106">
        <v>28124000</v>
      </c>
      <c r="J13" s="106">
        <v>35066000</v>
      </c>
      <c r="K13" s="106">
        <v>44162000</v>
      </c>
      <c r="L13" s="106">
        <v>44162000</v>
      </c>
      <c r="M13" s="106">
        <v>46651000</v>
      </c>
      <c r="N13" s="106">
        <v>36182000</v>
      </c>
      <c r="O13" s="106">
        <v>23326000</v>
      </c>
      <c r="P13" s="106">
        <v>36182000</v>
      </c>
      <c r="Q13" s="108">
        <f t="shared" si="1"/>
        <v>390703000</v>
      </c>
      <c r="R13" s="49"/>
    </row>
    <row r="14" spans="2:18" outlineLevel="1" x14ac:dyDescent="0.25">
      <c r="B14" s="47"/>
      <c r="C14" s="58"/>
      <c r="D14" s="107" t="s">
        <v>85</v>
      </c>
      <c r="E14" s="106">
        <v>18061000</v>
      </c>
      <c r="F14" s="106">
        <v>19039000</v>
      </c>
      <c r="G14" s="106">
        <v>18042000</v>
      </c>
      <c r="H14" s="106">
        <v>17494000</v>
      </c>
      <c r="I14" s="106">
        <v>21093000</v>
      </c>
      <c r="J14" s="106">
        <v>26300000</v>
      </c>
      <c r="K14" s="106">
        <v>33121000</v>
      </c>
      <c r="L14" s="106">
        <v>33121000</v>
      </c>
      <c r="M14" s="106">
        <v>34988000</v>
      </c>
      <c r="N14" s="106">
        <v>27136000</v>
      </c>
      <c r="O14" s="106">
        <v>17494000</v>
      </c>
      <c r="P14" s="106">
        <v>27136000</v>
      </c>
      <c r="Q14" s="108">
        <f t="shared" si="1"/>
        <v>293025000</v>
      </c>
      <c r="R14" s="49"/>
    </row>
    <row r="15" spans="2:18" outlineLevel="1" x14ac:dyDescent="0.25">
      <c r="B15" s="47"/>
      <c r="C15" s="58"/>
      <c r="D15" s="107" t="s">
        <v>86</v>
      </c>
      <c r="E15" s="106">
        <v>21071000</v>
      </c>
      <c r="F15" s="106">
        <v>22212000</v>
      </c>
      <c r="G15" s="106">
        <v>21049000</v>
      </c>
      <c r="H15" s="106">
        <v>20410000</v>
      </c>
      <c r="I15" s="106">
        <v>24609000</v>
      </c>
      <c r="J15" s="106">
        <v>30683000</v>
      </c>
      <c r="K15" s="106">
        <v>38642000</v>
      </c>
      <c r="L15" s="106">
        <v>38642000</v>
      </c>
      <c r="M15" s="106">
        <v>40820000</v>
      </c>
      <c r="N15" s="106">
        <v>31659000</v>
      </c>
      <c r="O15" s="106">
        <v>20410000</v>
      </c>
      <c r="P15" s="106">
        <v>31659000</v>
      </c>
      <c r="Q15" s="108">
        <f t="shared" si="1"/>
        <v>341866000</v>
      </c>
      <c r="R15" s="49"/>
    </row>
    <row r="16" spans="2:18" outlineLevel="1" x14ac:dyDescent="0.25">
      <c r="B16" s="47"/>
      <c r="C16" s="58"/>
      <c r="D16" s="107" t="s">
        <v>87</v>
      </c>
      <c r="E16" s="106">
        <v>1579000</v>
      </c>
      <c r="F16" s="106">
        <v>1661000</v>
      </c>
      <c r="G16" s="106">
        <v>1577000</v>
      </c>
      <c r="H16" s="106">
        <v>1527000</v>
      </c>
      <c r="I16" s="106">
        <v>1842000</v>
      </c>
      <c r="J16" s="106">
        <v>2293000</v>
      </c>
      <c r="K16" s="106">
        <v>2893000</v>
      </c>
      <c r="L16" s="106">
        <v>2893000</v>
      </c>
      <c r="M16" s="106">
        <v>3054000</v>
      </c>
      <c r="N16" s="106">
        <v>2367000</v>
      </c>
      <c r="O16" s="106">
        <v>1527000</v>
      </c>
      <c r="P16" s="106">
        <v>2367000</v>
      </c>
      <c r="Q16" s="108">
        <f t="shared" si="1"/>
        <v>25580000</v>
      </c>
      <c r="R16" s="49"/>
    </row>
    <row r="17" spans="2:18" outlineLevel="1" x14ac:dyDescent="0.25">
      <c r="B17" s="47"/>
      <c r="C17" s="58"/>
      <c r="D17" s="107" t="s">
        <v>88</v>
      </c>
      <c r="E17" s="106">
        <v>1806000</v>
      </c>
      <c r="F17" s="106">
        <v>1904000</v>
      </c>
      <c r="G17" s="106">
        <v>1804000</v>
      </c>
      <c r="H17" s="106">
        <v>1749000</v>
      </c>
      <c r="I17" s="106">
        <v>2109000</v>
      </c>
      <c r="J17" s="106">
        <v>2630000</v>
      </c>
      <c r="K17" s="106">
        <v>3312000</v>
      </c>
      <c r="L17" s="106">
        <v>3312000</v>
      </c>
      <c r="M17" s="106">
        <v>3499000</v>
      </c>
      <c r="N17" s="106">
        <v>2714000</v>
      </c>
      <c r="O17" s="106">
        <v>1749000</v>
      </c>
      <c r="P17" s="106">
        <v>2714000</v>
      </c>
      <c r="Q17" s="108">
        <f t="shared" si="1"/>
        <v>29302000</v>
      </c>
      <c r="R17" s="49"/>
    </row>
    <row r="18" spans="2:18" outlineLevel="1" x14ac:dyDescent="0.25">
      <c r="B18" s="47"/>
      <c r="C18" s="58"/>
      <c r="D18" s="107" t="s">
        <v>89</v>
      </c>
      <c r="E18" s="106">
        <v>351000</v>
      </c>
      <c r="F18" s="106">
        <v>329000</v>
      </c>
      <c r="G18" s="106">
        <v>351000</v>
      </c>
      <c r="H18" s="106">
        <v>340000</v>
      </c>
      <c r="I18" s="106">
        <v>351000</v>
      </c>
      <c r="J18" s="106">
        <v>340000</v>
      </c>
      <c r="K18" s="106">
        <v>351000</v>
      </c>
      <c r="L18" s="106">
        <v>351000</v>
      </c>
      <c r="M18" s="106">
        <v>340000</v>
      </c>
      <c r="N18" s="106">
        <v>351000</v>
      </c>
      <c r="O18" s="106">
        <v>340000</v>
      </c>
      <c r="P18" s="106">
        <v>351000</v>
      </c>
      <c r="Q18" s="108">
        <f t="shared" si="1"/>
        <v>4146000</v>
      </c>
      <c r="R18" s="49"/>
    </row>
    <row r="19" spans="2:18" outlineLevel="1" x14ac:dyDescent="0.25">
      <c r="B19" s="47"/>
      <c r="C19" s="58"/>
      <c r="D19" s="107" t="s">
        <v>90</v>
      </c>
      <c r="E19" s="106">
        <v>38649000</v>
      </c>
      <c r="F19" s="106">
        <v>38132000</v>
      </c>
      <c r="G19" s="106">
        <v>38609000</v>
      </c>
      <c r="H19" s="106">
        <v>36312000</v>
      </c>
      <c r="I19" s="106">
        <v>44915000</v>
      </c>
      <c r="J19" s="106">
        <v>53923000</v>
      </c>
      <c r="K19" s="106">
        <v>69773000</v>
      </c>
      <c r="L19" s="106">
        <v>69773000</v>
      </c>
      <c r="M19" s="106">
        <v>71299000</v>
      </c>
      <c r="N19" s="106">
        <v>57404000</v>
      </c>
      <c r="O19" s="106">
        <v>36311000</v>
      </c>
      <c r="P19" s="106">
        <v>57404000</v>
      </c>
      <c r="Q19" s="108">
        <f t="shared" si="1"/>
        <v>612504000</v>
      </c>
      <c r="R19" s="49"/>
    </row>
    <row r="20" spans="2:18" outlineLevel="1" x14ac:dyDescent="0.25">
      <c r="B20" s="47"/>
      <c r="C20" s="58"/>
      <c r="D20" s="107" t="s">
        <v>91</v>
      </c>
      <c r="E20" s="106">
        <v>3010000</v>
      </c>
      <c r="F20" s="106">
        <v>3173000</v>
      </c>
      <c r="G20" s="106">
        <v>3007000</v>
      </c>
      <c r="H20" s="106">
        <v>2916000</v>
      </c>
      <c r="I20" s="106">
        <v>3515000</v>
      </c>
      <c r="J20" s="106">
        <v>4383000</v>
      </c>
      <c r="K20" s="106">
        <v>5520000</v>
      </c>
      <c r="L20" s="106">
        <v>5520000</v>
      </c>
      <c r="M20" s="106">
        <v>5831000</v>
      </c>
      <c r="N20" s="106">
        <v>4523000</v>
      </c>
      <c r="O20" s="106">
        <v>2916000</v>
      </c>
      <c r="P20" s="106">
        <v>4523000</v>
      </c>
      <c r="Q20" s="108">
        <f t="shared" si="1"/>
        <v>48837000</v>
      </c>
      <c r="R20" s="49"/>
    </row>
    <row r="21" spans="2:18" outlineLevel="1" x14ac:dyDescent="0.25">
      <c r="B21" s="47"/>
      <c r="C21" s="58"/>
      <c r="D21" s="107" t="s">
        <v>92</v>
      </c>
      <c r="E21" s="106">
        <v>2408000</v>
      </c>
      <c r="F21" s="106">
        <v>2539000</v>
      </c>
      <c r="G21" s="106">
        <v>2406000</v>
      </c>
      <c r="H21" s="106">
        <v>2333000</v>
      </c>
      <c r="I21" s="106">
        <v>2813000</v>
      </c>
      <c r="J21" s="106">
        <v>3507000</v>
      </c>
      <c r="K21" s="106">
        <v>4416000</v>
      </c>
      <c r="L21" s="106">
        <v>4416000</v>
      </c>
      <c r="M21" s="106">
        <v>4665000</v>
      </c>
      <c r="N21" s="106">
        <v>3618000</v>
      </c>
      <c r="O21" s="106">
        <v>2333000</v>
      </c>
      <c r="P21" s="106">
        <v>3618000</v>
      </c>
      <c r="Q21" s="108">
        <f t="shared" si="1"/>
        <v>39072000</v>
      </c>
      <c r="R21" s="49"/>
    </row>
    <row r="22" spans="2:18" outlineLevel="1" x14ac:dyDescent="0.25">
      <c r="B22" s="47"/>
      <c r="C22" s="58"/>
      <c r="D22" s="107" t="s">
        <v>93</v>
      </c>
      <c r="E22" s="106">
        <v>6020000</v>
      </c>
      <c r="F22" s="106">
        <v>6346000</v>
      </c>
      <c r="G22" s="106">
        <v>6014000</v>
      </c>
      <c r="H22" s="106">
        <v>5831000</v>
      </c>
      <c r="I22" s="106">
        <v>7031000</v>
      </c>
      <c r="J22" s="106">
        <v>8766000</v>
      </c>
      <c r="K22" s="106">
        <v>11041000</v>
      </c>
      <c r="L22" s="106">
        <v>11041000</v>
      </c>
      <c r="M22" s="106">
        <v>11663000</v>
      </c>
      <c r="N22" s="106">
        <v>9045000</v>
      </c>
      <c r="O22" s="106">
        <v>5831000</v>
      </c>
      <c r="P22" s="106">
        <v>9045000</v>
      </c>
      <c r="Q22" s="108">
        <f t="shared" si="1"/>
        <v>97674000</v>
      </c>
      <c r="R22" s="49"/>
    </row>
    <row r="23" spans="2:18" outlineLevel="1" x14ac:dyDescent="0.25">
      <c r="B23" s="47"/>
      <c r="C23" s="58"/>
      <c r="D23" s="107" t="s">
        <v>94</v>
      </c>
      <c r="E23" s="106">
        <v>2408000</v>
      </c>
      <c r="F23" s="106">
        <v>2539000</v>
      </c>
      <c r="G23" s="106">
        <v>2406000</v>
      </c>
      <c r="H23" s="106">
        <v>2333000</v>
      </c>
      <c r="I23" s="106">
        <v>2813000</v>
      </c>
      <c r="J23" s="106">
        <v>3507000</v>
      </c>
      <c r="K23" s="106">
        <v>4416000</v>
      </c>
      <c r="L23" s="106">
        <v>4416000</v>
      </c>
      <c r="M23" s="106">
        <v>4665000</v>
      </c>
      <c r="N23" s="106">
        <v>3618000</v>
      </c>
      <c r="O23" s="106">
        <v>2333000</v>
      </c>
      <c r="P23" s="106">
        <v>3618000</v>
      </c>
      <c r="Q23" s="108">
        <f t="shared" si="1"/>
        <v>39072000</v>
      </c>
      <c r="R23" s="49"/>
    </row>
    <row r="24" spans="2:18" outlineLevel="1" x14ac:dyDescent="0.25">
      <c r="B24" s="47"/>
      <c r="C24" s="58"/>
      <c r="D24" s="107" t="s">
        <v>95</v>
      </c>
      <c r="E24" s="106">
        <v>9031000</v>
      </c>
      <c r="F24" s="106">
        <v>9519000</v>
      </c>
      <c r="G24" s="106">
        <v>9021000</v>
      </c>
      <c r="H24" s="106">
        <v>8747000</v>
      </c>
      <c r="I24" s="106">
        <v>10547000</v>
      </c>
      <c r="J24" s="106">
        <v>13150000</v>
      </c>
      <c r="K24" s="106">
        <v>16561000</v>
      </c>
      <c r="L24" s="106">
        <v>16561000</v>
      </c>
      <c r="M24" s="106">
        <v>17494000</v>
      </c>
      <c r="N24" s="106">
        <v>13568000</v>
      </c>
      <c r="O24" s="106">
        <v>8747000</v>
      </c>
      <c r="P24" s="106">
        <v>13568000</v>
      </c>
      <c r="Q24" s="108">
        <f t="shared" si="1"/>
        <v>146514000</v>
      </c>
      <c r="R24" s="49"/>
    </row>
    <row r="25" spans="2:18" outlineLevel="1" x14ac:dyDescent="0.25">
      <c r="B25" s="47"/>
      <c r="C25" s="58"/>
      <c r="D25" s="107" t="s">
        <v>96</v>
      </c>
      <c r="E25" s="106">
        <v>23479000</v>
      </c>
      <c r="F25" s="106">
        <v>24751000</v>
      </c>
      <c r="G25" s="106">
        <v>23454000</v>
      </c>
      <c r="H25" s="106">
        <v>22742000</v>
      </c>
      <c r="I25" s="106">
        <v>27421000</v>
      </c>
      <c r="J25" s="106">
        <v>34189000</v>
      </c>
      <c r="K25" s="106">
        <v>43058000</v>
      </c>
      <c r="L25" s="106">
        <v>43058000</v>
      </c>
      <c r="M25" s="106">
        <v>45484000</v>
      </c>
      <c r="N25" s="106">
        <v>35277000</v>
      </c>
      <c r="O25" s="106">
        <v>22742000</v>
      </c>
      <c r="P25" s="106">
        <v>35277000</v>
      </c>
      <c r="Q25" s="108">
        <f t="shared" si="1"/>
        <v>380932000</v>
      </c>
      <c r="R25" s="49"/>
    </row>
    <row r="26" spans="2:18" outlineLevel="1" x14ac:dyDescent="0.25">
      <c r="B26" s="47"/>
      <c r="C26" s="58"/>
      <c r="D26" s="107" t="s">
        <v>97</v>
      </c>
      <c r="E26" s="106">
        <v>54183000</v>
      </c>
      <c r="F26" s="106">
        <v>57117000</v>
      </c>
      <c r="G26" s="106">
        <v>54125000</v>
      </c>
      <c r="H26" s="106">
        <v>52482000</v>
      </c>
      <c r="I26" s="106">
        <v>63279000</v>
      </c>
      <c r="J26" s="106">
        <v>78899000</v>
      </c>
      <c r="K26" s="106">
        <v>99363000</v>
      </c>
      <c r="L26" s="106">
        <v>99363000</v>
      </c>
      <c r="M26" s="106">
        <v>104964000</v>
      </c>
      <c r="N26" s="106">
        <v>81408000</v>
      </c>
      <c r="O26" s="106">
        <v>52482000</v>
      </c>
      <c r="P26" s="106">
        <v>81408000</v>
      </c>
      <c r="Q26" s="108">
        <f t="shared" si="1"/>
        <v>879073000</v>
      </c>
      <c r="R26" s="49"/>
    </row>
    <row r="27" spans="2:18" outlineLevel="1" x14ac:dyDescent="0.25">
      <c r="B27" s="47"/>
      <c r="C27" s="58"/>
      <c r="D27" s="107" t="s">
        <v>98</v>
      </c>
      <c r="E27" s="106">
        <v>11439000</v>
      </c>
      <c r="F27" s="106">
        <v>12058000</v>
      </c>
      <c r="G27" s="106">
        <v>11426000</v>
      </c>
      <c r="H27" s="106">
        <v>11079000</v>
      </c>
      <c r="I27" s="106">
        <v>13359000</v>
      </c>
      <c r="J27" s="106">
        <v>16657000</v>
      </c>
      <c r="K27" s="106">
        <v>20977000</v>
      </c>
      <c r="L27" s="106">
        <v>20977000</v>
      </c>
      <c r="M27" s="106">
        <v>22159000</v>
      </c>
      <c r="N27" s="106">
        <v>17186000</v>
      </c>
      <c r="O27" s="106">
        <v>11079000</v>
      </c>
      <c r="P27" s="106">
        <v>17186000</v>
      </c>
      <c r="Q27" s="108">
        <f t="shared" si="1"/>
        <v>185582000</v>
      </c>
      <c r="R27" s="49"/>
    </row>
    <row r="28" spans="2:18" outlineLevel="1" x14ac:dyDescent="0.25">
      <c r="B28" s="47"/>
      <c r="C28" s="58"/>
      <c r="D28" s="107" t="s">
        <v>99</v>
      </c>
      <c r="E28" s="106">
        <v>18061000</v>
      </c>
      <c r="F28" s="106">
        <v>19039000</v>
      </c>
      <c r="G28" s="106">
        <v>18042000</v>
      </c>
      <c r="H28" s="106">
        <v>17494000</v>
      </c>
      <c r="I28" s="106">
        <v>21093000</v>
      </c>
      <c r="J28" s="106">
        <v>26300000</v>
      </c>
      <c r="K28" s="106">
        <v>33121000</v>
      </c>
      <c r="L28" s="106">
        <v>33121000</v>
      </c>
      <c r="M28" s="106">
        <v>34988000</v>
      </c>
      <c r="N28" s="106">
        <v>27136000</v>
      </c>
      <c r="O28" s="106">
        <v>17494000</v>
      </c>
      <c r="P28" s="106">
        <v>27136000</v>
      </c>
      <c r="Q28" s="108">
        <f t="shared" si="1"/>
        <v>293025000</v>
      </c>
      <c r="R28" s="49"/>
    </row>
    <row r="29" spans="2:18" outlineLevel="1" x14ac:dyDescent="0.25">
      <c r="B29" s="47"/>
      <c r="C29" s="58"/>
      <c r="D29" s="107" t="s">
        <v>100</v>
      </c>
      <c r="E29" s="106">
        <v>8127000</v>
      </c>
      <c r="F29" s="106">
        <v>8567000</v>
      </c>
      <c r="G29" s="106">
        <v>8119000</v>
      </c>
      <c r="H29" s="106">
        <v>7872000</v>
      </c>
      <c r="I29" s="106">
        <v>9492000</v>
      </c>
      <c r="J29" s="106">
        <v>11834000</v>
      </c>
      <c r="K29" s="106">
        <v>14905000</v>
      </c>
      <c r="L29" s="106">
        <v>14905000</v>
      </c>
      <c r="M29" s="106">
        <v>15745000</v>
      </c>
      <c r="N29" s="106">
        <v>12211000</v>
      </c>
      <c r="O29" s="106">
        <v>7872000</v>
      </c>
      <c r="P29" s="106">
        <v>12211000</v>
      </c>
      <c r="Q29" s="108">
        <f t="shared" si="1"/>
        <v>131860000</v>
      </c>
      <c r="R29" s="49"/>
    </row>
    <row r="30" spans="2:18" outlineLevel="1" x14ac:dyDescent="0.25">
      <c r="B30" s="47"/>
      <c r="C30" s="58"/>
      <c r="D30" s="107" t="s">
        <v>101</v>
      </c>
      <c r="E30" s="106">
        <v>1204000</v>
      </c>
      <c r="F30" s="106">
        <v>1270000</v>
      </c>
      <c r="G30" s="106">
        <v>1202000</v>
      </c>
      <c r="H30" s="106">
        <v>1166000</v>
      </c>
      <c r="I30" s="106">
        <v>1406000</v>
      </c>
      <c r="J30" s="106">
        <v>1754000</v>
      </c>
      <c r="K30" s="106">
        <v>2208000</v>
      </c>
      <c r="L30" s="106">
        <v>2208000</v>
      </c>
      <c r="M30" s="106">
        <v>2332000</v>
      </c>
      <c r="N30" s="106">
        <v>1808000</v>
      </c>
      <c r="O30" s="106">
        <v>1166000</v>
      </c>
      <c r="P30" s="106">
        <v>1808000</v>
      </c>
      <c r="Q30" s="108">
        <f t="shared" si="1"/>
        <v>19532000</v>
      </c>
      <c r="R30" s="49"/>
    </row>
    <row r="31" spans="2:18" outlineLevel="1" x14ac:dyDescent="0.25">
      <c r="B31" s="47"/>
      <c r="C31" s="58"/>
      <c r="D31" s="107" t="s">
        <v>102</v>
      </c>
      <c r="E31" s="106">
        <v>1505000</v>
      </c>
      <c r="F31" s="106">
        <v>1587000</v>
      </c>
      <c r="G31" s="106">
        <v>1503000</v>
      </c>
      <c r="H31" s="106">
        <v>1457000</v>
      </c>
      <c r="I31" s="106">
        <v>1758000</v>
      </c>
      <c r="J31" s="106">
        <v>2192000</v>
      </c>
      <c r="K31" s="106">
        <v>2760000</v>
      </c>
      <c r="L31" s="106">
        <v>2760000</v>
      </c>
      <c r="M31" s="106">
        <v>2915000</v>
      </c>
      <c r="N31" s="106">
        <v>2261000</v>
      </c>
      <c r="O31" s="106">
        <v>1457000</v>
      </c>
      <c r="P31" s="106">
        <v>2261000</v>
      </c>
      <c r="Q31" s="108">
        <f t="shared" si="1"/>
        <v>24416000</v>
      </c>
      <c r="R31" s="49"/>
    </row>
    <row r="32" spans="2:18" outlineLevel="1" x14ac:dyDescent="0.25">
      <c r="B32" s="47"/>
      <c r="C32" s="58"/>
      <c r="D32" s="107" t="s">
        <v>103</v>
      </c>
      <c r="E32" s="106">
        <v>312000</v>
      </c>
      <c r="F32" s="106">
        <v>395000</v>
      </c>
      <c r="G32" s="106">
        <v>395000</v>
      </c>
      <c r="H32" s="106">
        <v>395000</v>
      </c>
      <c r="I32" s="106">
        <v>395000</v>
      </c>
      <c r="J32" s="106">
        <v>395000</v>
      </c>
      <c r="K32" s="106">
        <v>395000</v>
      </c>
      <c r="L32" s="106">
        <v>395000</v>
      </c>
      <c r="M32" s="106">
        <v>395000</v>
      </c>
      <c r="N32" s="106">
        <v>395000</v>
      </c>
      <c r="O32" s="106">
        <v>395000</v>
      </c>
      <c r="P32" s="106">
        <v>395000</v>
      </c>
      <c r="Q32" s="108">
        <f t="shared" si="1"/>
        <v>4657000</v>
      </c>
      <c r="R32" s="49"/>
    </row>
    <row r="33" spans="2:18" outlineLevel="1" x14ac:dyDescent="0.25">
      <c r="B33" s="47"/>
      <c r="C33" s="58"/>
      <c r="D33" s="107" t="s">
        <v>104</v>
      </c>
      <c r="E33" s="106">
        <v>9272000</v>
      </c>
      <c r="F33" s="106">
        <v>9774000</v>
      </c>
      <c r="G33" s="106">
        <v>9262000</v>
      </c>
      <c r="H33" s="106">
        <v>8980000</v>
      </c>
      <c r="I33" s="106">
        <v>10828000</v>
      </c>
      <c r="J33" s="106">
        <v>13500000</v>
      </c>
      <c r="K33" s="106">
        <v>17003000</v>
      </c>
      <c r="L33" s="106">
        <v>17003000</v>
      </c>
      <c r="M33" s="106">
        <v>17961000</v>
      </c>
      <c r="N33" s="106">
        <v>13929000</v>
      </c>
      <c r="O33" s="106">
        <v>8980000</v>
      </c>
      <c r="P33" s="106">
        <v>13929000</v>
      </c>
      <c r="Q33" s="108">
        <f t="shared" si="1"/>
        <v>150421000</v>
      </c>
      <c r="R33" s="49"/>
    </row>
    <row r="34" spans="2:18" outlineLevel="1" x14ac:dyDescent="0.25">
      <c r="B34" s="47"/>
      <c r="C34" s="58"/>
      <c r="D34" s="107" t="s">
        <v>105</v>
      </c>
      <c r="E34" s="106">
        <v>2408000</v>
      </c>
      <c r="F34" s="106">
        <v>2539000</v>
      </c>
      <c r="G34" s="106">
        <v>2405000</v>
      </c>
      <c r="H34" s="106">
        <v>2332000</v>
      </c>
      <c r="I34" s="106">
        <v>2813000</v>
      </c>
      <c r="J34" s="106">
        <v>3507000</v>
      </c>
      <c r="K34" s="106">
        <v>4416000</v>
      </c>
      <c r="L34" s="106">
        <v>4416000</v>
      </c>
      <c r="M34" s="106">
        <v>4665000</v>
      </c>
      <c r="N34" s="106">
        <v>3618000</v>
      </c>
      <c r="O34" s="106">
        <v>2332000</v>
      </c>
      <c r="P34" s="106">
        <v>3618000</v>
      </c>
      <c r="Q34" s="108">
        <f t="shared" si="1"/>
        <v>39069000</v>
      </c>
      <c r="R34" s="49"/>
    </row>
    <row r="35" spans="2:18" x14ac:dyDescent="0.25">
      <c r="B35" s="47"/>
      <c r="C35" s="54" t="s">
        <v>61</v>
      </c>
      <c r="D35" s="123"/>
      <c r="E35" s="124">
        <f>SUM(E36:E57)</f>
        <v>429909460</v>
      </c>
      <c r="F35" s="124">
        <f t="shared" ref="F35:Q35" si="2">SUM(F36:F57)</f>
        <v>430765660</v>
      </c>
      <c r="G35" s="124">
        <f t="shared" si="2"/>
        <v>422972660</v>
      </c>
      <c r="H35" s="124">
        <f t="shared" si="2"/>
        <v>456865660</v>
      </c>
      <c r="I35" s="124">
        <f t="shared" si="2"/>
        <v>481571660</v>
      </c>
      <c r="J35" s="124">
        <f t="shared" si="2"/>
        <v>523573660</v>
      </c>
      <c r="K35" s="124">
        <f t="shared" si="2"/>
        <v>515728660</v>
      </c>
      <c r="L35" s="124">
        <f t="shared" si="2"/>
        <v>550043660</v>
      </c>
      <c r="M35" s="124">
        <f t="shared" si="2"/>
        <v>506768740</v>
      </c>
      <c r="N35" s="124">
        <f t="shared" si="2"/>
        <v>515728660</v>
      </c>
      <c r="O35" s="124">
        <f t="shared" si="2"/>
        <v>440719660</v>
      </c>
      <c r="P35" s="124">
        <f t="shared" si="2"/>
        <v>550086660</v>
      </c>
      <c r="Q35" s="124">
        <f t="shared" si="2"/>
        <v>5824734800</v>
      </c>
      <c r="R35" s="49"/>
    </row>
    <row r="36" spans="2:18" outlineLevel="1" x14ac:dyDescent="0.25">
      <c r="B36" s="47"/>
      <c r="C36" s="58"/>
      <c r="D36" s="108" t="s">
        <v>106</v>
      </c>
      <c r="E36" s="106">
        <v>125068800</v>
      </c>
      <c r="F36" s="106">
        <v>126256000</v>
      </c>
      <c r="G36" s="106">
        <v>119995000</v>
      </c>
      <c r="H36" s="106">
        <v>145038000</v>
      </c>
      <c r="I36" s="106">
        <v>162791000</v>
      </c>
      <c r="J36" s="106">
        <v>193751000</v>
      </c>
      <c r="K36" s="106">
        <v>187737000</v>
      </c>
      <c r="L36" s="106">
        <v>212805000</v>
      </c>
      <c r="M36" s="106">
        <v>181474000</v>
      </c>
      <c r="N36" s="106">
        <v>187737000</v>
      </c>
      <c r="O36" s="106">
        <v>133254000</v>
      </c>
      <c r="P36" s="106">
        <v>212805000</v>
      </c>
      <c r="Q36" s="108">
        <f>SUM(E36:P36)</f>
        <v>1988711800</v>
      </c>
      <c r="R36" s="49"/>
    </row>
    <row r="37" spans="2:18" outlineLevel="1" x14ac:dyDescent="0.25">
      <c r="B37" s="47"/>
      <c r="C37" s="58"/>
      <c r="D37" s="108" t="s">
        <v>81</v>
      </c>
      <c r="E37" s="106">
        <v>247232660</v>
      </c>
      <c r="F37" s="106">
        <v>246458660</v>
      </c>
      <c r="G37" s="106">
        <v>247232660</v>
      </c>
      <c r="H37" s="106">
        <v>246845660</v>
      </c>
      <c r="I37" s="106">
        <v>247232660</v>
      </c>
      <c r="J37" s="106">
        <v>246845660</v>
      </c>
      <c r="K37" s="106">
        <v>247232660</v>
      </c>
      <c r="L37" s="106">
        <v>247232660</v>
      </c>
      <c r="M37" s="106">
        <v>246845740</v>
      </c>
      <c r="N37" s="106">
        <v>247232660</v>
      </c>
      <c r="O37" s="106">
        <v>246845660</v>
      </c>
      <c r="P37" s="106">
        <v>247232660</v>
      </c>
      <c r="Q37" s="108">
        <f t="shared" ref="Q37:Q92" si="3">SUM(E37:P37)</f>
        <v>2964470000</v>
      </c>
      <c r="R37" s="49"/>
    </row>
    <row r="38" spans="2:18" outlineLevel="1" x14ac:dyDescent="0.25">
      <c r="B38" s="47"/>
      <c r="C38" s="58"/>
      <c r="D38" s="108" t="s">
        <v>107</v>
      </c>
      <c r="E38" s="106">
        <v>5925000</v>
      </c>
      <c r="F38" s="106">
        <v>5966000</v>
      </c>
      <c r="G38" s="106">
        <v>5748000</v>
      </c>
      <c r="H38" s="106">
        <v>6621000</v>
      </c>
      <c r="I38" s="106">
        <v>7238000</v>
      </c>
      <c r="J38" s="106">
        <v>8317000</v>
      </c>
      <c r="K38" s="106">
        <v>8108000</v>
      </c>
      <c r="L38" s="106">
        <v>8982000</v>
      </c>
      <c r="M38" s="106">
        <v>7891000</v>
      </c>
      <c r="N38" s="106">
        <v>8108000</v>
      </c>
      <c r="O38" s="106">
        <v>6211000</v>
      </c>
      <c r="P38" s="106">
        <v>8982000</v>
      </c>
      <c r="Q38" s="108">
        <f t="shared" si="3"/>
        <v>88097000</v>
      </c>
      <c r="R38" s="49"/>
    </row>
    <row r="39" spans="2:18" outlineLevel="1" x14ac:dyDescent="0.25">
      <c r="B39" s="47"/>
      <c r="C39" s="58"/>
      <c r="D39" s="108" t="s">
        <v>83</v>
      </c>
      <c r="E39" s="106">
        <v>1195000</v>
      </c>
      <c r="F39" s="106">
        <v>1206000</v>
      </c>
      <c r="G39" s="106">
        <v>1147000</v>
      </c>
      <c r="H39" s="106">
        <v>1386000</v>
      </c>
      <c r="I39" s="106">
        <v>1555000</v>
      </c>
      <c r="J39" s="106">
        <v>1851000</v>
      </c>
      <c r="K39" s="106">
        <v>1794000</v>
      </c>
      <c r="L39" s="106">
        <v>2033000</v>
      </c>
      <c r="M39" s="106">
        <v>1734000</v>
      </c>
      <c r="N39" s="106">
        <v>1794000</v>
      </c>
      <c r="O39" s="106">
        <v>1273000</v>
      </c>
      <c r="P39" s="106">
        <v>2033000</v>
      </c>
      <c r="Q39" s="108">
        <f t="shared" si="3"/>
        <v>19001000</v>
      </c>
      <c r="R39" s="49"/>
    </row>
    <row r="40" spans="2:18" outlineLevel="1" x14ac:dyDescent="0.25">
      <c r="B40" s="47"/>
      <c r="C40" s="58"/>
      <c r="D40" s="108" t="s">
        <v>89</v>
      </c>
      <c r="E40" s="106">
        <v>2547000</v>
      </c>
      <c r="F40" s="106">
        <v>2571000</v>
      </c>
      <c r="G40" s="106">
        <v>2443000</v>
      </c>
      <c r="H40" s="106">
        <v>2954000</v>
      </c>
      <c r="I40" s="106">
        <v>3317000</v>
      </c>
      <c r="J40" s="106">
        <v>3947000</v>
      </c>
      <c r="K40" s="106">
        <v>3824000</v>
      </c>
      <c r="L40" s="106">
        <v>4335000</v>
      </c>
      <c r="M40" s="106">
        <v>3697000</v>
      </c>
      <c r="N40" s="106">
        <v>3824000</v>
      </c>
      <c r="O40" s="106">
        <v>2712000</v>
      </c>
      <c r="P40" s="106">
        <v>4335000</v>
      </c>
      <c r="Q40" s="108">
        <f t="shared" si="3"/>
        <v>40506000</v>
      </c>
      <c r="R40" s="49"/>
    </row>
    <row r="41" spans="2:18" outlineLevel="1" x14ac:dyDescent="0.25">
      <c r="B41" s="47"/>
      <c r="C41" s="58"/>
      <c r="D41" s="108" t="s">
        <v>108</v>
      </c>
      <c r="E41" s="106">
        <v>4133000</v>
      </c>
      <c r="F41" s="106">
        <v>4172000</v>
      </c>
      <c r="G41" s="106">
        <v>3967000</v>
      </c>
      <c r="H41" s="106">
        <v>4793000</v>
      </c>
      <c r="I41" s="106">
        <v>5381000</v>
      </c>
      <c r="J41" s="106">
        <v>6405000</v>
      </c>
      <c r="K41" s="106">
        <v>6207000</v>
      </c>
      <c r="L41" s="106">
        <v>7035000</v>
      </c>
      <c r="M41" s="106">
        <v>5999000</v>
      </c>
      <c r="N41" s="106">
        <v>6207000</v>
      </c>
      <c r="O41" s="106">
        <v>4403000</v>
      </c>
      <c r="P41" s="106">
        <v>7035000</v>
      </c>
      <c r="Q41" s="108">
        <f t="shared" si="3"/>
        <v>65737000</v>
      </c>
      <c r="R41" s="49"/>
    </row>
    <row r="42" spans="2:18" outlineLevel="1" x14ac:dyDescent="0.25">
      <c r="B42" s="47"/>
      <c r="C42" s="58"/>
      <c r="D42" s="108" t="s">
        <v>109</v>
      </c>
      <c r="E42" s="106">
        <v>376000</v>
      </c>
      <c r="F42" s="106">
        <v>380000</v>
      </c>
      <c r="G42" s="106">
        <v>361000</v>
      </c>
      <c r="H42" s="106">
        <v>435000</v>
      </c>
      <c r="I42" s="106">
        <v>490000</v>
      </c>
      <c r="J42" s="106">
        <v>583000</v>
      </c>
      <c r="K42" s="106">
        <v>565000</v>
      </c>
      <c r="L42" s="106">
        <v>640000</v>
      </c>
      <c r="M42" s="106">
        <v>547000</v>
      </c>
      <c r="N42" s="106">
        <v>565000</v>
      </c>
      <c r="O42" s="106">
        <v>401000</v>
      </c>
      <c r="P42" s="106">
        <v>640000</v>
      </c>
      <c r="Q42" s="108">
        <f t="shared" si="3"/>
        <v>5983000</v>
      </c>
      <c r="R42" s="49"/>
    </row>
    <row r="43" spans="2:18" outlineLevel="1" x14ac:dyDescent="0.25">
      <c r="B43" s="47"/>
      <c r="C43" s="58"/>
      <c r="D43" s="108" t="s">
        <v>95</v>
      </c>
      <c r="E43" s="106">
        <v>4495000</v>
      </c>
      <c r="F43" s="106">
        <v>4545000</v>
      </c>
      <c r="G43" s="106">
        <v>4320000</v>
      </c>
      <c r="H43" s="106">
        <v>5220000</v>
      </c>
      <c r="I43" s="106">
        <v>5867000</v>
      </c>
      <c r="J43" s="106">
        <v>6982000</v>
      </c>
      <c r="K43" s="106">
        <v>6764000</v>
      </c>
      <c r="L43" s="106">
        <v>7666000</v>
      </c>
      <c r="M43" s="106">
        <v>6538000</v>
      </c>
      <c r="N43" s="106">
        <v>6764000</v>
      </c>
      <c r="O43" s="106">
        <v>4789000</v>
      </c>
      <c r="P43" s="106">
        <v>7666000</v>
      </c>
      <c r="Q43" s="108">
        <f t="shared" si="3"/>
        <v>71616000</v>
      </c>
      <c r="R43" s="49"/>
    </row>
    <row r="44" spans="2:18" outlineLevel="1" x14ac:dyDescent="0.25">
      <c r="B44" s="47"/>
      <c r="C44" s="58"/>
      <c r="D44" s="108" t="s">
        <v>110</v>
      </c>
      <c r="E44" s="106">
        <v>619000</v>
      </c>
      <c r="F44" s="106">
        <v>627000</v>
      </c>
      <c r="G44" s="106">
        <v>596000</v>
      </c>
      <c r="H44" s="106">
        <v>720000</v>
      </c>
      <c r="I44" s="106">
        <v>809000</v>
      </c>
      <c r="J44" s="106">
        <v>963000</v>
      </c>
      <c r="K44" s="106">
        <v>932000</v>
      </c>
      <c r="L44" s="106">
        <v>1056000</v>
      </c>
      <c r="M44" s="106">
        <v>902000</v>
      </c>
      <c r="N44" s="106">
        <v>932000</v>
      </c>
      <c r="O44" s="106">
        <v>660000</v>
      </c>
      <c r="P44" s="106">
        <v>1056000</v>
      </c>
      <c r="Q44" s="108">
        <f t="shared" si="3"/>
        <v>9872000</v>
      </c>
      <c r="R44" s="49"/>
    </row>
    <row r="45" spans="2:18" outlineLevel="1" x14ac:dyDescent="0.25">
      <c r="B45" s="47"/>
      <c r="C45" s="58"/>
      <c r="D45" s="108" t="s">
        <v>111</v>
      </c>
      <c r="E45" s="106">
        <v>704000</v>
      </c>
      <c r="F45" s="106">
        <v>712000</v>
      </c>
      <c r="G45" s="106">
        <v>677000</v>
      </c>
      <c r="H45" s="106">
        <v>817000</v>
      </c>
      <c r="I45" s="106">
        <v>920000</v>
      </c>
      <c r="J45" s="106">
        <v>1095000</v>
      </c>
      <c r="K45" s="106">
        <v>1060000</v>
      </c>
      <c r="L45" s="106">
        <v>1200000</v>
      </c>
      <c r="M45" s="106">
        <v>1025000</v>
      </c>
      <c r="N45" s="106">
        <v>1060000</v>
      </c>
      <c r="O45" s="106">
        <v>751000</v>
      </c>
      <c r="P45" s="106">
        <v>1200000</v>
      </c>
      <c r="Q45" s="108">
        <f t="shared" si="3"/>
        <v>11221000</v>
      </c>
      <c r="R45" s="49"/>
    </row>
    <row r="46" spans="2:18" outlineLevel="1" x14ac:dyDescent="0.25">
      <c r="B46" s="47"/>
      <c r="C46" s="58"/>
      <c r="D46" s="108" t="s">
        <v>100</v>
      </c>
      <c r="E46" s="106">
        <v>710000</v>
      </c>
      <c r="F46" s="106">
        <v>717000</v>
      </c>
      <c r="G46" s="106">
        <v>681000</v>
      </c>
      <c r="H46" s="106">
        <v>823000</v>
      </c>
      <c r="I46" s="106">
        <v>923000</v>
      </c>
      <c r="J46" s="106">
        <v>1099000</v>
      </c>
      <c r="K46" s="106">
        <v>1065000</v>
      </c>
      <c r="L46" s="106">
        <v>1208000</v>
      </c>
      <c r="M46" s="106">
        <v>1031000</v>
      </c>
      <c r="N46" s="106">
        <v>1065000</v>
      </c>
      <c r="O46" s="106">
        <v>756000</v>
      </c>
      <c r="P46" s="106">
        <v>1208000</v>
      </c>
      <c r="Q46" s="108">
        <f t="shared" si="3"/>
        <v>11286000</v>
      </c>
      <c r="R46" s="49"/>
    </row>
    <row r="47" spans="2:18" outlineLevel="1" x14ac:dyDescent="0.25">
      <c r="B47" s="47"/>
      <c r="C47" s="58"/>
      <c r="D47" s="108" t="s">
        <v>101</v>
      </c>
      <c r="E47" s="106">
        <v>148000</v>
      </c>
      <c r="F47" s="106">
        <v>149000</v>
      </c>
      <c r="G47" s="106">
        <v>141000</v>
      </c>
      <c r="H47" s="106">
        <v>170000</v>
      </c>
      <c r="I47" s="106">
        <v>193000</v>
      </c>
      <c r="J47" s="106">
        <v>229000</v>
      </c>
      <c r="K47" s="106">
        <v>222000</v>
      </c>
      <c r="L47" s="106">
        <v>251000</v>
      </c>
      <c r="M47" s="106">
        <v>214000</v>
      </c>
      <c r="N47" s="106">
        <v>222000</v>
      </c>
      <c r="O47" s="106">
        <v>157000</v>
      </c>
      <c r="P47" s="106">
        <v>251000</v>
      </c>
      <c r="Q47" s="108">
        <f t="shared" si="3"/>
        <v>2347000</v>
      </c>
      <c r="R47" s="49"/>
    </row>
    <row r="48" spans="2:18" outlineLevel="1" x14ac:dyDescent="0.25">
      <c r="B48" s="47"/>
      <c r="C48" s="58"/>
      <c r="D48" s="108" t="s">
        <v>103</v>
      </c>
      <c r="E48" s="106">
        <v>1986000</v>
      </c>
      <c r="F48" s="106">
        <v>1986000</v>
      </c>
      <c r="G48" s="106">
        <v>1986000</v>
      </c>
      <c r="H48" s="106">
        <v>1986000</v>
      </c>
      <c r="I48" s="106">
        <v>1986000</v>
      </c>
      <c r="J48" s="106">
        <v>1986000</v>
      </c>
      <c r="K48" s="106">
        <v>1986000</v>
      </c>
      <c r="L48" s="106">
        <v>1986000</v>
      </c>
      <c r="M48" s="106">
        <v>1986000</v>
      </c>
      <c r="N48" s="106">
        <v>1986000</v>
      </c>
      <c r="O48" s="106">
        <v>1986000</v>
      </c>
      <c r="P48" s="106">
        <v>1986000</v>
      </c>
      <c r="Q48" s="108">
        <f t="shared" si="3"/>
        <v>23832000</v>
      </c>
      <c r="R48" s="49"/>
    </row>
    <row r="49" spans="2:18" outlineLevel="1" x14ac:dyDescent="0.25">
      <c r="B49" s="47"/>
      <c r="C49" s="58"/>
      <c r="D49" s="108" t="s">
        <v>112</v>
      </c>
      <c r="E49" s="106">
        <v>26754000</v>
      </c>
      <c r="F49" s="106">
        <v>26927000</v>
      </c>
      <c r="G49" s="106">
        <v>25983000</v>
      </c>
      <c r="H49" s="106">
        <v>29759000</v>
      </c>
      <c r="I49" s="106">
        <v>32428000</v>
      </c>
      <c r="J49" s="106">
        <v>37094000</v>
      </c>
      <c r="K49" s="106">
        <v>36190000</v>
      </c>
      <c r="L49" s="106">
        <v>39969000</v>
      </c>
      <c r="M49" s="106">
        <v>35245000</v>
      </c>
      <c r="N49" s="106">
        <v>36190000</v>
      </c>
      <c r="O49" s="106">
        <v>27986000</v>
      </c>
      <c r="P49" s="106">
        <v>40012000</v>
      </c>
      <c r="Q49" s="108">
        <f t="shared" si="3"/>
        <v>394537000</v>
      </c>
      <c r="R49" s="49"/>
    </row>
    <row r="50" spans="2:18" outlineLevel="1" x14ac:dyDescent="0.25">
      <c r="B50" s="47"/>
      <c r="C50" s="58"/>
      <c r="D50" s="108" t="s">
        <v>113</v>
      </c>
      <c r="E50" s="106">
        <v>1043000</v>
      </c>
      <c r="F50" s="106">
        <v>1052000</v>
      </c>
      <c r="G50" s="106">
        <v>1000000</v>
      </c>
      <c r="H50" s="106">
        <v>1209000</v>
      </c>
      <c r="I50" s="106">
        <v>1356000</v>
      </c>
      <c r="J50" s="106">
        <v>1614000</v>
      </c>
      <c r="K50" s="106">
        <v>1564000</v>
      </c>
      <c r="L50" s="106">
        <v>1773000</v>
      </c>
      <c r="M50" s="106">
        <v>1512000</v>
      </c>
      <c r="N50" s="106">
        <v>1564000</v>
      </c>
      <c r="O50" s="106">
        <v>1111000</v>
      </c>
      <c r="P50" s="106">
        <v>1773000</v>
      </c>
      <c r="Q50" s="108">
        <f t="shared" si="3"/>
        <v>16571000</v>
      </c>
      <c r="R50" s="49"/>
    </row>
    <row r="51" spans="2:18" outlineLevel="1" x14ac:dyDescent="0.25">
      <c r="B51" s="47"/>
      <c r="C51" s="58"/>
      <c r="D51" s="108" t="s">
        <v>102</v>
      </c>
      <c r="E51" s="106">
        <v>636000</v>
      </c>
      <c r="F51" s="106">
        <v>641000</v>
      </c>
      <c r="G51" s="106">
        <v>609000</v>
      </c>
      <c r="H51" s="106">
        <v>736000</v>
      </c>
      <c r="I51" s="106">
        <v>826000</v>
      </c>
      <c r="J51" s="106">
        <v>983000</v>
      </c>
      <c r="K51" s="106">
        <v>953000</v>
      </c>
      <c r="L51" s="106">
        <v>1080000</v>
      </c>
      <c r="M51" s="106">
        <v>921000</v>
      </c>
      <c r="N51" s="106">
        <v>953000</v>
      </c>
      <c r="O51" s="106">
        <v>676000</v>
      </c>
      <c r="P51" s="106">
        <v>1080000</v>
      </c>
      <c r="Q51" s="108">
        <f t="shared" si="3"/>
        <v>10094000</v>
      </c>
      <c r="R51" s="49"/>
    </row>
    <row r="52" spans="2:18" outlineLevel="1" x14ac:dyDescent="0.25">
      <c r="B52" s="47"/>
      <c r="C52" s="58"/>
      <c r="D52" s="108" t="s">
        <v>114</v>
      </c>
      <c r="E52" s="106">
        <v>3425000</v>
      </c>
      <c r="F52" s="106">
        <v>3460000</v>
      </c>
      <c r="G52" s="106">
        <v>3289000</v>
      </c>
      <c r="H52" s="106">
        <v>3974000</v>
      </c>
      <c r="I52" s="106">
        <v>4462000</v>
      </c>
      <c r="J52" s="106">
        <v>5311000</v>
      </c>
      <c r="K52" s="106">
        <v>5146000</v>
      </c>
      <c r="L52" s="106">
        <v>5833000</v>
      </c>
      <c r="M52" s="106">
        <v>4976000</v>
      </c>
      <c r="N52" s="106">
        <v>5146000</v>
      </c>
      <c r="O52" s="106">
        <v>3649000</v>
      </c>
      <c r="P52" s="106">
        <v>5833000</v>
      </c>
      <c r="Q52" s="108">
        <f t="shared" si="3"/>
        <v>54504000</v>
      </c>
      <c r="R52" s="49"/>
    </row>
    <row r="53" spans="2:18" outlineLevel="1" x14ac:dyDescent="0.25">
      <c r="B53" s="47"/>
      <c r="C53" s="58"/>
      <c r="D53" s="108" t="s">
        <v>115</v>
      </c>
      <c r="E53" s="106">
        <v>1006000</v>
      </c>
      <c r="F53" s="106">
        <v>1016000</v>
      </c>
      <c r="G53" s="106">
        <v>967000</v>
      </c>
      <c r="H53" s="106">
        <v>1167000</v>
      </c>
      <c r="I53" s="106">
        <v>1313000</v>
      </c>
      <c r="J53" s="106">
        <v>1562000</v>
      </c>
      <c r="K53" s="106">
        <v>1515000</v>
      </c>
      <c r="L53" s="106">
        <v>1715000</v>
      </c>
      <c r="M53" s="106">
        <v>1463000</v>
      </c>
      <c r="N53" s="106">
        <v>1515000</v>
      </c>
      <c r="O53" s="106">
        <v>1071000</v>
      </c>
      <c r="P53" s="106">
        <v>1715000</v>
      </c>
      <c r="Q53" s="108">
        <f t="shared" si="3"/>
        <v>16025000</v>
      </c>
      <c r="R53" s="49"/>
    </row>
    <row r="54" spans="2:18" outlineLevel="1" x14ac:dyDescent="0.25">
      <c r="B54" s="47"/>
      <c r="C54" s="58"/>
      <c r="D54" s="108" t="s">
        <v>116</v>
      </c>
      <c r="E54" s="106">
        <v>59000</v>
      </c>
      <c r="F54" s="106">
        <v>59000</v>
      </c>
      <c r="G54" s="106">
        <v>56000</v>
      </c>
      <c r="H54" s="106">
        <v>68000</v>
      </c>
      <c r="I54" s="106">
        <v>77000</v>
      </c>
      <c r="J54" s="106">
        <v>92000</v>
      </c>
      <c r="K54" s="106">
        <v>90000</v>
      </c>
      <c r="L54" s="106">
        <v>100000</v>
      </c>
      <c r="M54" s="106">
        <v>87000</v>
      </c>
      <c r="N54" s="106">
        <v>90000</v>
      </c>
      <c r="O54" s="106">
        <v>62000</v>
      </c>
      <c r="P54" s="106">
        <v>100000</v>
      </c>
      <c r="Q54" s="108">
        <f t="shared" si="3"/>
        <v>940000</v>
      </c>
      <c r="R54" s="49"/>
    </row>
    <row r="55" spans="2:18" outlineLevel="1" x14ac:dyDescent="0.25">
      <c r="B55" s="47"/>
      <c r="C55" s="58"/>
      <c r="D55" s="108" t="s">
        <v>117</v>
      </c>
      <c r="E55" s="106">
        <v>1050000</v>
      </c>
      <c r="F55" s="106">
        <v>1059000</v>
      </c>
      <c r="G55" s="106">
        <v>1007000</v>
      </c>
      <c r="H55" s="106">
        <v>1217000</v>
      </c>
      <c r="I55" s="106">
        <v>1365000</v>
      </c>
      <c r="J55" s="106">
        <v>1624000</v>
      </c>
      <c r="K55" s="106">
        <v>1574000</v>
      </c>
      <c r="L55" s="106">
        <v>1784000</v>
      </c>
      <c r="M55" s="106">
        <v>1521000</v>
      </c>
      <c r="N55" s="106">
        <v>1574000</v>
      </c>
      <c r="O55" s="106">
        <v>1118000</v>
      </c>
      <c r="P55" s="106">
        <v>1784000</v>
      </c>
      <c r="Q55" s="108">
        <f t="shared" si="3"/>
        <v>16677000</v>
      </c>
      <c r="R55" s="49"/>
    </row>
    <row r="56" spans="2:18" outlineLevel="1" x14ac:dyDescent="0.25">
      <c r="B56" s="47"/>
      <c r="C56" s="58"/>
      <c r="D56" s="108" t="s">
        <v>118</v>
      </c>
      <c r="E56" s="106">
        <v>295000</v>
      </c>
      <c r="F56" s="106">
        <v>299000</v>
      </c>
      <c r="G56" s="106">
        <v>284000</v>
      </c>
      <c r="H56" s="106">
        <v>343000</v>
      </c>
      <c r="I56" s="106">
        <v>388000</v>
      </c>
      <c r="J56" s="106">
        <v>461000</v>
      </c>
      <c r="K56" s="106">
        <v>445000</v>
      </c>
      <c r="L56" s="106">
        <v>505000</v>
      </c>
      <c r="M56" s="106">
        <v>431000</v>
      </c>
      <c r="N56" s="106">
        <v>445000</v>
      </c>
      <c r="O56" s="106">
        <v>314000</v>
      </c>
      <c r="P56" s="106">
        <v>505000</v>
      </c>
      <c r="Q56" s="108">
        <f t="shared" si="3"/>
        <v>4715000</v>
      </c>
      <c r="R56" s="49"/>
    </row>
    <row r="57" spans="2:18" outlineLevel="1" x14ac:dyDescent="0.25">
      <c r="B57" s="47"/>
      <c r="C57" s="58"/>
      <c r="D57" s="108" t="s">
        <v>105</v>
      </c>
      <c r="E57" s="106">
        <v>502000</v>
      </c>
      <c r="F57" s="106">
        <v>507000</v>
      </c>
      <c r="G57" s="106">
        <v>483000</v>
      </c>
      <c r="H57" s="106">
        <v>584000</v>
      </c>
      <c r="I57" s="106">
        <v>654000</v>
      </c>
      <c r="J57" s="106">
        <v>779000</v>
      </c>
      <c r="K57" s="106">
        <v>755000</v>
      </c>
      <c r="L57" s="106">
        <v>855000</v>
      </c>
      <c r="M57" s="106">
        <v>729000</v>
      </c>
      <c r="N57" s="106">
        <v>755000</v>
      </c>
      <c r="O57" s="106">
        <v>534000</v>
      </c>
      <c r="P57" s="106">
        <v>855000</v>
      </c>
      <c r="Q57" s="108">
        <f t="shared" si="3"/>
        <v>7992000</v>
      </c>
      <c r="R57" s="49"/>
    </row>
    <row r="58" spans="2:18" x14ac:dyDescent="0.25">
      <c r="B58" s="47"/>
      <c r="C58" s="53" t="s">
        <v>64</v>
      </c>
      <c r="D58" s="109"/>
      <c r="E58" s="131">
        <f>SUM(E59:E66)</f>
        <v>56222000</v>
      </c>
      <c r="F58" s="131">
        <f t="shared" ref="F58:Q58" si="4">SUM(F59:F66)</f>
        <v>55957000</v>
      </c>
      <c r="G58" s="131">
        <f t="shared" si="4"/>
        <v>55328000</v>
      </c>
      <c r="H58" s="131">
        <f t="shared" si="4"/>
        <v>59441000</v>
      </c>
      <c r="I58" s="131">
        <f t="shared" si="4"/>
        <v>62355000</v>
      </c>
      <c r="J58" s="131">
        <f t="shared" si="4"/>
        <v>67416000</v>
      </c>
      <c r="K58" s="131">
        <f t="shared" si="4"/>
        <v>66532000</v>
      </c>
      <c r="L58" s="131">
        <f t="shared" si="4"/>
        <v>70617000</v>
      </c>
      <c r="M58" s="131">
        <f t="shared" si="4"/>
        <v>65423000</v>
      </c>
      <c r="N58" s="131">
        <f t="shared" si="4"/>
        <v>66532000</v>
      </c>
      <c r="O58" s="131">
        <f t="shared" si="4"/>
        <v>57446000</v>
      </c>
      <c r="P58" s="131">
        <f t="shared" si="4"/>
        <v>70617000</v>
      </c>
      <c r="Q58" s="131">
        <f t="shared" si="4"/>
        <v>753886000</v>
      </c>
      <c r="R58" s="49"/>
    </row>
    <row r="59" spans="2:18" outlineLevel="1" x14ac:dyDescent="0.25">
      <c r="B59" s="47"/>
      <c r="C59" s="58"/>
      <c r="D59" s="108" t="s">
        <v>106</v>
      </c>
      <c r="E59" s="106">
        <v>17204000</v>
      </c>
      <c r="F59" s="106">
        <v>17092000</v>
      </c>
      <c r="G59" s="106">
        <v>16459000</v>
      </c>
      <c r="H59" s="106">
        <v>19941000</v>
      </c>
      <c r="I59" s="106">
        <v>22315000</v>
      </c>
      <c r="J59" s="106">
        <v>26588000</v>
      </c>
      <c r="K59" s="106">
        <v>25797000</v>
      </c>
      <c r="L59" s="106">
        <v>29200000</v>
      </c>
      <c r="M59" s="106">
        <v>24927000</v>
      </c>
      <c r="N59" s="106">
        <v>25797000</v>
      </c>
      <c r="O59" s="106">
        <v>18279000</v>
      </c>
      <c r="P59" s="106">
        <v>29200000</v>
      </c>
      <c r="Q59" s="108">
        <f t="shared" si="3"/>
        <v>272799000</v>
      </c>
      <c r="R59" s="49"/>
    </row>
    <row r="60" spans="2:18" outlineLevel="1" x14ac:dyDescent="0.25">
      <c r="B60" s="47"/>
      <c r="C60" s="58"/>
      <c r="D60" s="108" t="s">
        <v>81</v>
      </c>
      <c r="E60" s="106">
        <v>35235000</v>
      </c>
      <c r="F60" s="106">
        <v>35103000</v>
      </c>
      <c r="G60" s="106">
        <v>35235000</v>
      </c>
      <c r="H60" s="106">
        <v>35169000</v>
      </c>
      <c r="I60" s="106">
        <v>35235000</v>
      </c>
      <c r="J60" s="106">
        <v>35169000</v>
      </c>
      <c r="K60" s="106">
        <v>35235000</v>
      </c>
      <c r="L60" s="106">
        <v>35235000</v>
      </c>
      <c r="M60" s="106">
        <v>35169000</v>
      </c>
      <c r="N60" s="106">
        <v>35235000</v>
      </c>
      <c r="O60" s="106">
        <v>35169000</v>
      </c>
      <c r="P60" s="106">
        <v>35235000</v>
      </c>
      <c r="Q60" s="108">
        <f t="shared" si="3"/>
        <v>422424000</v>
      </c>
      <c r="R60" s="49"/>
    </row>
    <row r="61" spans="2:18" outlineLevel="1" x14ac:dyDescent="0.25">
      <c r="B61" s="47"/>
      <c r="C61" s="58"/>
      <c r="D61" s="108" t="s">
        <v>119</v>
      </c>
      <c r="E61" s="106">
        <v>186000</v>
      </c>
      <c r="F61" s="106">
        <v>186000</v>
      </c>
      <c r="G61" s="106">
        <v>186000</v>
      </c>
      <c r="H61" s="106">
        <v>186000</v>
      </c>
      <c r="I61" s="106">
        <v>186000</v>
      </c>
      <c r="J61" s="106">
        <v>186000</v>
      </c>
      <c r="K61" s="106">
        <v>186000</v>
      </c>
      <c r="L61" s="106">
        <v>186000</v>
      </c>
      <c r="M61" s="106">
        <v>186000</v>
      </c>
      <c r="N61" s="106">
        <v>186000</v>
      </c>
      <c r="O61" s="106">
        <v>186000</v>
      </c>
      <c r="P61" s="106">
        <v>186000</v>
      </c>
      <c r="Q61" s="108">
        <f t="shared" si="3"/>
        <v>2232000</v>
      </c>
      <c r="R61" s="49"/>
    </row>
    <row r="62" spans="2:18" outlineLevel="1" x14ac:dyDescent="0.25">
      <c r="B62" s="47"/>
      <c r="C62" s="58"/>
      <c r="D62" s="108" t="s">
        <v>120</v>
      </c>
      <c r="E62" s="106">
        <v>2042000</v>
      </c>
      <c r="F62" s="106">
        <v>2029000</v>
      </c>
      <c r="G62" s="106">
        <v>1954000</v>
      </c>
      <c r="H62" s="106">
        <v>2367000</v>
      </c>
      <c r="I62" s="106">
        <v>2649000</v>
      </c>
      <c r="J62" s="106">
        <v>3156000</v>
      </c>
      <c r="K62" s="106">
        <v>3062000</v>
      </c>
      <c r="L62" s="106">
        <v>3466000</v>
      </c>
      <c r="M62" s="106">
        <v>2959000</v>
      </c>
      <c r="N62" s="106">
        <v>3062000</v>
      </c>
      <c r="O62" s="106">
        <v>2170000</v>
      </c>
      <c r="P62" s="106">
        <v>3466000</v>
      </c>
      <c r="Q62" s="108">
        <f t="shared" si="3"/>
        <v>32382000</v>
      </c>
      <c r="R62" s="49"/>
    </row>
    <row r="63" spans="2:18" outlineLevel="1" x14ac:dyDescent="0.25">
      <c r="B63" s="47"/>
      <c r="C63" s="58"/>
      <c r="D63" s="108" t="s">
        <v>121</v>
      </c>
      <c r="E63" s="106">
        <v>1075000</v>
      </c>
      <c r="F63" s="106">
        <v>1068000</v>
      </c>
      <c r="G63" s="106">
        <v>1028000</v>
      </c>
      <c r="H63" s="106">
        <v>1246000</v>
      </c>
      <c r="I63" s="106">
        <v>1394000</v>
      </c>
      <c r="J63" s="106">
        <v>1661000</v>
      </c>
      <c r="K63" s="106">
        <v>1611000</v>
      </c>
      <c r="L63" s="106">
        <v>1824000</v>
      </c>
      <c r="M63" s="106">
        <v>1557000</v>
      </c>
      <c r="N63" s="106">
        <v>1611000</v>
      </c>
      <c r="O63" s="106">
        <v>1142000</v>
      </c>
      <c r="P63" s="106">
        <v>1824000</v>
      </c>
      <c r="Q63" s="108">
        <f t="shared" si="3"/>
        <v>17041000</v>
      </c>
      <c r="R63" s="49"/>
    </row>
    <row r="64" spans="2:18" outlineLevel="1" x14ac:dyDescent="0.25">
      <c r="B64" s="47"/>
      <c r="C64" s="58"/>
      <c r="D64" s="108" t="s">
        <v>101</v>
      </c>
      <c r="E64" s="106">
        <v>107000</v>
      </c>
      <c r="F64" s="106">
        <v>107000</v>
      </c>
      <c r="G64" s="106">
        <v>103000</v>
      </c>
      <c r="H64" s="106">
        <v>125000</v>
      </c>
      <c r="I64" s="106">
        <v>139000</v>
      </c>
      <c r="J64" s="106">
        <v>166000</v>
      </c>
      <c r="K64" s="106">
        <v>161000</v>
      </c>
      <c r="L64" s="106">
        <v>183000</v>
      </c>
      <c r="M64" s="106">
        <v>156000</v>
      </c>
      <c r="N64" s="106">
        <v>161000</v>
      </c>
      <c r="O64" s="106">
        <v>114000</v>
      </c>
      <c r="P64" s="106">
        <v>183000</v>
      </c>
      <c r="Q64" s="108">
        <f t="shared" si="3"/>
        <v>1705000</v>
      </c>
      <c r="R64" s="49"/>
    </row>
    <row r="65" spans="2:18" outlineLevel="1" x14ac:dyDescent="0.25">
      <c r="B65" s="47"/>
      <c r="C65" s="58"/>
      <c r="D65" s="108" t="s">
        <v>122</v>
      </c>
      <c r="E65" s="106">
        <v>158000</v>
      </c>
      <c r="F65" s="106">
        <v>158000</v>
      </c>
      <c r="G65" s="106">
        <v>158000</v>
      </c>
      <c r="H65" s="106">
        <v>158000</v>
      </c>
      <c r="I65" s="106">
        <v>158000</v>
      </c>
      <c r="J65" s="106">
        <v>158000</v>
      </c>
      <c r="K65" s="106">
        <v>158000</v>
      </c>
      <c r="L65" s="106">
        <v>158000</v>
      </c>
      <c r="M65" s="106">
        <v>158000</v>
      </c>
      <c r="N65" s="106">
        <v>158000</v>
      </c>
      <c r="O65" s="106">
        <v>158000</v>
      </c>
      <c r="P65" s="106">
        <v>158000</v>
      </c>
      <c r="Q65" s="108">
        <f t="shared" si="3"/>
        <v>1896000</v>
      </c>
      <c r="R65" s="49"/>
    </row>
    <row r="66" spans="2:18" outlineLevel="1" x14ac:dyDescent="0.25">
      <c r="B66" s="47"/>
      <c r="C66" s="58"/>
      <c r="D66" s="108" t="s">
        <v>105</v>
      </c>
      <c r="E66" s="106">
        <v>215000</v>
      </c>
      <c r="F66" s="106">
        <v>214000</v>
      </c>
      <c r="G66" s="106">
        <v>205000</v>
      </c>
      <c r="H66" s="106">
        <v>249000</v>
      </c>
      <c r="I66" s="106">
        <v>279000</v>
      </c>
      <c r="J66" s="106">
        <v>332000</v>
      </c>
      <c r="K66" s="106">
        <v>322000</v>
      </c>
      <c r="L66" s="106">
        <v>365000</v>
      </c>
      <c r="M66" s="106">
        <v>311000</v>
      </c>
      <c r="N66" s="106">
        <v>322000</v>
      </c>
      <c r="O66" s="106">
        <v>228000</v>
      </c>
      <c r="P66" s="106">
        <v>365000</v>
      </c>
      <c r="Q66" s="108">
        <f t="shared" si="3"/>
        <v>3407000</v>
      </c>
      <c r="R66" s="49"/>
    </row>
    <row r="67" spans="2:18" x14ac:dyDescent="0.25">
      <c r="B67" s="47"/>
      <c r="C67" s="54" t="s">
        <v>25</v>
      </c>
      <c r="D67" s="123"/>
      <c r="E67" s="132">
        <f>SUM(E68:E75)</f>
        <v>2932000</v>
      </c>
      <c r="F67" s="132">
        <f t="shared" ref="F67:Q67" si="5">SUM(F68:F75)</f>
        <v>2980000</v>
      </c>
      <c r="G67" s="132">
        <f t="shared" si="5"/>
        <v>2854000</v>
      </c>
      <c r="H67" s="132">
        <f t="shared" si="5"/>
        <v>3178000</v>
      </c>
      <c r="I67" s="132">
        <f t="shared" si="5"/>
        <v>3652000</v>
      </c>
      <c r="J67" s="132">
        <f t="shared" si="5"/>
        <v>4424000</v>
      </c>
      <c r="K67" s="132">
        <f t="shared" si="5"/>
        <v>4779000</v>
      </c>
      <c r="L67" s="132">
        <f t="shared" si="5"/>
        <v>5132000</v>
      </c>
      <c r="M67" s="132">
        <f t="shared" si="5"/>
        <v>4807000</v>
      </c>
      <c r="N67" s="132">
        <f t="shared" si="5"/>
        <v>4396000</v>
      </c>
      <c r="O67" s="132">
        <f t="shared" si="5"/>
        <v>3006000</v>
      </c>
      <c r="P67" s="132">
        <f t="shared" si="5"/>
        <v>4749000</v>
      </c>
      <c r="Q67" s="132">
        <f t="shared" si="5"/>
        <v>46889000</v>
      </c>
      <c r="R67" s="49"/>
    </row>
    <row r="68" spans="2:18" outlineLevel="1" x14ac:dyDescent="0.25">
      <c r="B68" s="47"/>
      <c r="C68" s="58"/>
      <c r="D68" s="108" t="s">
        <v>123</v>
      </c>
      <c r="E68" s="106">
        <v>2868000</v>
      </c>
      <c r="F68" s="106">
        <v>2917000</v>
      </c>
      <c r="G68" s="106">
        <v>2793000</v>
      </c>
      <c r="H68" s="106">
        <v>3105000</v>
      </c>
      <c r="I68" s="106">
        <v>3570000</v>
      </c>
      <c r="J68" s="106">
        <v>4327000</v>
      </c>
      <c r="K68" s="106">
        <v>4683000</v>
      </c>
      <c r="L68" s="106">
        <v>5024000</v>
      </c>
      <c r="M68" s="106">
        <v>4714000</v>
      </c>
      <c r="N68" s="106">
        <v>4301000</v>
      </c>
      <c r="O68" s="106">
        <v>2939000</v>
      </c>
      <c r="P68" s="106">
        <v>4642000</v>
      </c>
      <c r="Q68" s="108">
        <f t="shared" si="3"/>
        <v>45883000</v>
      </c>
      <c r="R68" s="49"/>
    </row>
    <row r="69" spans="2:18" outlineLevel="1" x14ac:dyDescent="0.25">
      <c r="B69" s="47"/>
      <c r="C69" s="58"/>
      <c r="D69" s="108" t="s">
        <v>81</v>
      </c>
      <c r="E69" s="106">
        <v>0</v>
      </c>
      <c r="F69" s="106">
        <v>0</v>
      </c>
      <c r="G69" s="106">
        <v>0</v>
      </c>
      <c r="H69" s="106">
        <v>0</v>
      </c>
      <c r="I69" s="106">
        <v>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0</v>
      </c>
      <c r="Q69" s="108">
        <f t="shared" si="3"/>
        <v>0</v>
      </c>
      <c r="R69" s="49"/>
    </row>
    <row r="70" spans="2:18" outlineLevel="1" x14ac:dyDescent="0.25">
      <c r="B70" s="47"/>
      <c r="C70" s="58"/>
      <c r="D70" s="108" t="s">
        <v>119</v>
      </c>
      <c r="E70" s="106">
        <v>0</v>
      </c>
      <c r="F70" s="106">
        <v>0</v>
      </c>
      <c r="G70" s="106">
        <v>0</v>
      </c>
      <c r="H70" s="106">
        <v>0</v>
      </c>
      <c r="I70" s="106">
        <v>0</v>
      </c>
      <c r="J70" s="106">
        <v>0</v>
      </c>
      <c r="K70" s="106">
        <v>0</v>
      </c>
      <c r="L70" s="106">
        <v>0</v>
      </c>
      <c r="M70" s="106">
        <v>0</v>
      </c>
      <c r="N70" s="106">
        <v>0</v>
      </c>
      <c r="O70" s="106">
        <v>0</v>
      </c>
      <c r="P70" s="106">
        <v>0</v>
      </c>
      <c r="Q70" s="108">
        <f t="shared" si="3"/>
        <v>0</v>
      </c>
      <c r="R70" s="49"/>
    </row>
    <row r="71" spans="2:18" outlineLevel="1" x14ac:dyDescent="0.25">
      <c r="B71" s="47"/>
      <c r="C71" s="58"/>
      <c r="D71" s="108" t="s">
        <v>124</v>
      </c>
      <c r="E71" s="106">
        <v>47000</v>
      </c>
      <c r="F71" s="106">
        <v>46000</v>
      </c>
      <c r="G71" s="106">
        <v>45000</v>
      </c>
      <c r="H71" s="106">
        <v>54000</v>
      </c>
      <c r="I71" s="106">
        <v>61000</v>
      </c>
      <c r="J71" s="106">
        <v>72000</v>
      </c>
      <c r="K71" s="106">
        <v>70000</v>
      </c>
      <c r="L71" s="106">
        <v>80000</v>
      </c>
      <c r="M71" s="106">
        <v>68000</v>
      </c>
      <c r="N71" s="106">
        <v>70000</v>
      </c>
      <c r="O71" s="106">
        <v>50000</v>
      </c>
      <c r="P71" s="106">
        <v>80000</v>
      </c>
      <c r="Q71" s="108">
        <f t="shared" si="3"/>
        <v>743000</v>
      </c>
      <c r="R71" s="49"/>
    </row>
    <row r="72" spans="2:18" outlineLevel="1" x14ac:dyDescent="0.25">
      <c r="B72" s="47"/>
      <c r="C72" s="58"/>
      <c r="D72" s="108" t="s">
        <v>121</v>
      </c>
      <c r="E72" s="106">
        <v>13000</v>
      </c>
      <c r="F72" s="106">
        <v>13000</v>
      </c>
      <c r="G72" s="106">
        <v>12000</v>
      </c>
      <c r="H72" s="106">
        <v>14000</v>
      </c>
      <c r="I72" s="106">
        <v>16000</v>
      </c>
      <c r="J72" s="106">
        <v>19000</v>
      </c>
      <c r="K72" s="106">
        <v>20000</v>
      </c>
      <c r="L72" s="106">
        <v>22000</v>
      </c>
      <c r="M72" s="106">
        <v>19000</v>
      </c>
      <c r="N72" s="106">
        <v>19000</v>
      </c>
      <c r="O72" s="106">
        <v>13000</v>
      </c>
      <c r="P72" s="106">
        <v>21000</v>
      </c>
      <c r="Q72" s="108">
        <f t="shared" si="3"/>
        <v>201000</v>
      </c>
      <c r="R72" s="49"/>
    </row>
    <row r="73" spans="2:18" outlineLevel="1" x14ac:dyDescent="0.25">
      <c r="B73" s="47"/>
      <c r="C73" s="58"/>
      <c r="D73" s="108" t="s">
        <v>101</v>
      </c>
      <c r="E73" s="106">
        <v>2000</v>
      </c>
      <c r="F73" s="106">
        <v>2000</v>
      </c>
      <c r="G73" s="106">
        <v>2000</v>
      </c>
      <c r="H73" s="106">
        <v>2000</v>
      </c>
      <c r="I73" s="106">
        <v>2000</v>
      </c>
      <c r="J73" s="106">
        <v>2000</v>
      </c>
      <c r="K73" s="106">
        <v>2000</v>
      </c>
      <c r="L73" s="106">
        <v>2000</v>
      </c>
      <c r="M73" s="106">
        <v>2000</v>
      </c>
      <c r="N73" s="106">
        <v>2000</v>
      </c>
      <c r="O73" s="106">
        <v>2000</v>
      </c>
      <c r="P73" s="106">
        <v>2000</v>
      </c>
      <c r="Q73" s="108">
        <f t="shared" si="3"/>
        <v>24000</v>
      </c>
      <c r="R73" s="49"/>
    </row>
    <row r="74" spans="2:18" outlineLevel="1" x14ac:dyDescent="0.25">
      <c r="B74" s="47"/>
      <c r="C74" s="58"/>
      <c r="D74" s="108" t="s">
        <v>103</v>
      </c>
      <c r="E74" s="106">
        <v>0</v>
      </c>
      <c r="F74" s="106">
        <v>0</v>
      </c>
      <c r="G74" s="106">
        <v>0</v>
      </c>
      <c r="H74" s="106">
        <v>0</v>
      </c>
      <c r="I74" s="106">
        <v>0</v>
      </c>
      <c r="J74" s="106">
        <v>0</v>
      </c>
      <c r="K74" s="106">
        <v>0</v>
      </c>
      <c r="L74" s="106">
        <v>0</v>
      </c>
      <c r="M74" s="106">
        <v>0</v>
      </c>
      <c r="N74" s="106">
        <v>0</v>
      </c>
      <c r="O74" s="106">
        <v>0</v>
      </c>
      <c r="P74" s="106">
        <v>0</v>
      </c>
      <c r="Q74" s="108">
        <f t="shared" si="3"/>
        <v>0</v>
      </c>
      <c r="R74" s="49"/>
    </row>
    <row r="75" spans="2:18" outlineLevel="1" x14ac:dyDescent="0.25">
      <c r="B75" s="47"/>
      <c r="C75" s="58"/>
      <c r="D75" s="108" t="s">
        <v>105</v>
      </c>
      <c r="E75" s="106">
        <v>2000</v>
      </c>
      <c r="F75" s="106">
        <v>2000</v>
      </c>
      <c r="G75" s="106">
        <v>2000</v>
      </c>
      <c r="H75" s="106">
        <v>3000</v>
      </c>
      <c r="I75" s="106">
        <v>3000</v>
      </c>
      <c r="J75" s="106">
        <v>4000</v>
      </c>
      <c r="K75" s="106">
        <v>4000</v>
      </c>
      <c r="L75" s="106">
        <v>4000</v>
      </c>
      <c r="M75" s="106">
        <v>4000</v>
      </c>
      <c r="N75" s="106">
        <v>4000</v>
      </c>
      <c r="O75" s="106">
        <v>2000</v>
      </c>
      <c r="P75" s="106">
        <v>4000</v>
      </c>
      <c r="Q75" s="108">
        <f t="shared" si="3"/>
        <v>38000</v>
      </c>
      <c r="R75" s="49"/>
    </row>
    <row r="76" spans="2:18" x14ac:dyDescent="0.25">
      <c r="B76" s="47"/>
      <c r="C76" s="53" t="s">
        <v>65</v>
      </c>
      <c r="D76" s="109"/>
      <c r="E76" s="110">
        <f>SUM(E77:E94)</f>
        <v>134033000</v>
      </c>
      <c r="F76" s="110">
        <f t="shared" ref="F76:Q76" si="6">SUM(F77:F94)</f>
        <v>135454000</v>
      </c>
      <c r="G76" s="110">
        <f t="shared" si="6"/>
        <v>133559000</v>
      </c>
      <c r="H76" s="110">
        <f t="shared" si="6"/>
        <v>134586000</v>
      </c>
      <c r="I76" s="110">
        <f t="shared" si="6"/>
        <v>142258000</v>
      </c>
      <c r="J76" s="110">
        <f t="shared" si="6"/>
        <v>153628000</v>
      </c>
      <c r="K76" s="110">
        <f t="shared" si="6"/>
        <v>164949000</v>
      </c>
      <c r="L76" s="110">
        <f t="shared" si="6"/>
        <v>166968000</v>
      </c>
      <c r="M76" s="110">
        <f t="shared" si="6"/>
        <v>167545000</v>
      </c>
      <c r="N76" s="110">
        <f t="shared" si="6"/>
        <v>154685000</v>
      </c>
      <c r="O76" s="110">
        <f t="shared" si="6"/>
        <v>133602000</v>
      </c>
      <c r="P76" s="110">
        <f t="shared" si="6"/>
        <v>156702000</v>
      </c>
      <c r="Q76" s="110">
        <f t="shared" si="6"/>
        <v>1777969000</v>
      </c>
      <c r="R76" s="49"/>
    </row>
    <row r="77" spans="2:18" outlineLevel="1" x14ac:dyDescent="0.25">
      <c r="B77" s="47"/>
      <c r="C77" s="58"/>
      <c r="D77" s="108" t="s">
        <v>81</v>
      </c>
      <c r="E77" s="106">
        <v>92536000</v>
      </c>
      <c r="F77" s="106">
        <v>92348000</v>
      </c>
      <c r="G77" s="106">
        <v>92536000</v>
      </c>
      <c r="H77" s="106">
        <v>92442000</v>
      </c>
      <c r="I77" s="106">
        <v>92536000</v>
      </c>
      <c r="J77" s="106">
        <v>92442000</v>
      </c>
      <c r="K77" s="106">
        <v>92536000</v>
      </c>
      <c r="L77" s="106">
        <v>92536000</v>
      </c>
      <c r="M77" s="106">
        <v>92442000</v>
      </c>
      <c r="N77" s="106">
        <v>92536000</v>
      </c>
      <c r="O77" s="106">
        <v>92442000</v>
      </c>
      <c r="P77" s="106">
        <v>92536000</v>
      </c>
      <c r="Q77" s="108">
        <f t="shared" si="3"/>
        <v>1109868000</v>
      </c>
      <c r="R77" s="49"/>
    </row>
    <row r="78" spans="2:18" outlineLevel="1" x14ac:dyDescent="0.25">
      <c r="B78" s="47"/>
      <c r="C78" s="58"/>
      <c r="D78" s="108" t="s">
        <v>119</v>
      </c>
      <c r="E78" s="106">
        <v>143000</v>
      </c>
      <c r="F78" s="106">
        <v>143000</v>
      </c>
      <c r="G78" s="106">
        <v>143000</v>
      </c>
      <c r="H78" s="106">
        <v>143000</v>
      </c>
      <c r="I78" s="106">
        <v>143000</v>
      </c>
      <c r="J78" s="106">
        <v>143000</v>
      </c>
      <c r="K78" s="106">
        <v>143000</v>
      </c>
      <c r="L78" s="106">
        <v>143000</v>
      </c>
      <c r="M78" s="106">
        <v>143000</v>
      </c>
      <c r="N78" s="106">
        <v>143000</v>
      </c>
      <c r="O78" s="106">
        <v>143000</v>
      </c>
      <c r="P78" s="106">
        <v>143000</v>
      </c>
      <c r="Q78" s="108">
        <f t="shared" si="3"/>
        <v>1716000</v>
      </c>
      <c r="R78" s="49"/>
    </row>
    <row r="79" spans="2:18" outlineLevel="1" x14ac:dyDescent="0.25">
      <c r="B79" s="47"/>
      <c r="C79" s="58"/>
      <c r="D79" s="108" t="s">
        <v>125</v>
      </c>
      <c r="E79" s="106">
        <v>1116000</v>
      </c>
      <c r="F79" s="106">
        <v>1160000</v>
      </c>
      <c r="G79" s="106">
        <v>1103000</v>
      </c>
      <c r="H79" s="106">
        <v>1134000</v>
      </c>
      <c r="I79" s="106">
        <v>1339000</v>
      </c>
      <c r="J79" s="106">
        <v>1650000</v>
      </c>
      <c r="K79" s="106">
        <v>1954000</v>
      </c>
      <c r="L79" s="106">
        <v>2009000</v>
      </c>
      <c r="M79" s="106">
        <v>2027000</v>
      </c>
      <c r="N79" s="106">
        <v>1676000</v>
      </c>
      <c r="O79" s="106">
        <v>1107000</v>
      </c>
      <c r="P79" s="106">
        <v>1731000</v>
      </c>
      <c r="Q79" s="108">
        <f t="shared" si="3"/>
        <v>18006000</v>
      </c>
      <c r="R79" s="49"/>
    </row>
    <row r="80" spans="2:18" outlineLevel="1" x14ac:dyDescent="0.25">
      <c r="B80" s="47"/>
      <c r="C80" s="58"/>
      <c r="D80" s="108" t="s">
        <v>126</v>
      </c>
      <c r="E80" s="106">
        <v>2093000</v>
      </c>
      <c r="F80" s="106">
        <v>2175000</v>
      </c>
      <c r="G80" s="106">
        <v>2069000</v>
      </c>
      <c r="H80" s="106">
        <v>2126000</v>
      </c>
      <c r="I80" s="106">
        <v>2511000</v>
      </c>
      <c r="J80" s="106">
        <v>3094000</v>
      </c>
      <c r="K80" s="106">
        <v>3664000</v>
      </c>
      <c r="L80" s="106">
        <v>3767000</v>
      </c>
      <c r="M80" s="106">
        <v>3801000</v>
      </c>
      <c r="N80" s="106">
        <v>3143000</v>
      </c>
      <c r="O80" s="106">
        <v>2076000</v>
      </c>
      <c r="P80" s="106">
        <v>3245000</v>
      </c>
      <c r="Q80" s="108">
        <f t="shared" si="3"/>
        <v>33764000</v>
      </c>
      <c r="R80" s="49"/>
    </row>
    <row r="81" spans="2:18" outlineLevel="1" x14ac:dyDescent="0.25">
      <c r="B81" s="47"/>
      <c r="C81" s="58"/>
      <c r="D81" s="108" t="s">
        <v>127</v>
      </c>
      <c r="E81" s="106">
        <v>3488000</v>
      </c>
      <c r="F81" s="106">
        <v>3624000</v>
      </c>
      <c r="G81" s="106">
        <v>3448000</v>
      </c>
      <c r="H81" s="106">
        <v>3543000</v>
      </c>
      <c r="I81" s="106">
        <v>4185000</v>
      </c>
      <c r="J81" s="106">
        <v>5156000</v>
      </c>
      <c r="K81" s="106">
        <v>6108000</v>
      </c>
      <c r="L81" s="106">
        <v>6278000</v>
      </c>
      <c r="M81" s="106">
        <v>6335000</v>
      </c>
      <c r="N81" s="106">
        <v>5238000</v>
      </c>
      <c r="O81" s="106">
        <v>3459000</v>
      </c>
      <c r="P81" s="106">
        <v>5408000</v>
      </c>
      <c r="Q81" s="108">
        <f t="shared" si="3"/>
        <v>56270000</v>
      </c>
      <c r="R81" s="49"/>
    </row>
    <row r="82" spans="2:18" outlineLevel="1" x14ac:dyDescent="0.25">
      <c r="B82" s="47"/>
      <c r="C82" s="58"/>
      <c r="D82" s="108" t="s">
        <v>128</v>
      </c>
      <c r="E82" s="106">
        <v>6976000</v>
      </c>
      <c r="F82" s="106">
        <v>7249000</v>
      </c>
      <c r="G82" s="106">
        <v>6896000</v>
      </c>
      <c r="H82" s="106">
        <v>7086000</v>
      </c>
      <c r="I82" s="106">
        <v>8370000</v>
      </c>
      <c r="J82" s="106">
        <v>10312000</v>
      </c>
      <c r="K82" s="106">
        <v>12215000</v>
      </c>
      <c r="L82" s="106">
        <v>12557000</v>
      </c>
      <c r="M82" s="106">
        <v>12670000</v>
      </c>
      <c r="N82" s="106">
        <v>10475000</v>
      </c>
      <c r="O82" s="106">
        <v>6919000</v>
      </c>
      <c r="P82" s="106">
        <v>10817000</v>
      </c>
      <c r="Q82" s="108">
        <f t="shared" si="3"/>
        <v>112542000</v>
      </c>
      <c r="R82" s="49"/>
    </row>
    <row r="83" spans="2:18" outlineLevel="1" x14ac:dyDescent="0.25">
      <c r="B83" s="47"/>
      <c r="C83" s="58"/>
      <c r="D83" s="108" t="s">
        <v>129</v>
      </c>
      <c r="E83" s="106">
        <v>698000</v>
      </c>
      <c r="F83" s="106">
        <v>725000</v>
      </c>
      <c r="G83" s="106">
        <v>690000</v>
      </c>
      <c r="H83" s="106">
        <v>708000</v>
      </c>
      <c r="I83" s="106">
        <v>837000</v>
      </c>
      <c r="J83" s="106">
        <v>1031000</v>
      </c>
      <c r="K83" s="106">
        <v>1221000</v>
      </c>
      <c r="L83" s="106">
        <v>1256000</v>
      </c>
      <c r="M83" s="106">
        <v>1267000</v>
      </c>
      <c r="N83" s="106">
        <v>1047000</v>
      </c>
      <c r="O83" s="106">
        <v>692000</v>
      </c>
      <c r="P83" s="106">
        <v>1082000</v>
      </c>
      <c r="Q83" s="108">
        <f t="shared" si="3"/>
        <v>11254000</v>
      </c>
      <c r="R83" s="49"/>
    </row>
    <row r="84" spans="2:18" outlineLevel="1" x14ac:dyDescent="0.25">
      <c r="B84" s="47"/>
      <c r="C84" s="58"/>
      <c r="D84" s="108" t="s">
        <v>130</v>
      </c>
      <c r="E84" s="106">
        <v>10812000</v>
      </c>
      <c r="F84" s="106">
        <v>11235000</v>
      </c>
      <c r="G84" s="106">
        <v>10688000</v>
      </c>
      <c r="H84" s="106">
        <v>10983000</v>
      </c>
      <c r="I84" s="106">
        <v>12973000</v>
      </c>
      <c r="J84" s="106">
        <v>15983000</v>
      </c>
      <c r="K84" s="106">
        <v>18933000</v>
      </c>
      <c r="L84" s="106">
        <v>19463000</v>
      </c>
      <c r="M84" s="106">
        <v>19639000</v>
      </c>
      <c r="N84" s="106">
        <v>16237000</v>
      </c>
      <c r="O84" s="106">
        <v>10724000</v>
      </c>
      <c r="P84" s="106">
        <v>16767000</v>
      </c>
      <c r="Q84" s="108">
        <f t="shared" si="3"/>
        <v>174437000</v>
      </c>
      <c r="R84" s="49"/>
    </row>
    <row r="85" spans="2:18" outlineLevel="1" x14ac:dyDescent="0.25">
      <c r="B85" s="47"/>
      <c r="C85" s="58"/>
      <c r="D85" s="108" t="s">
        <v>100</v>
      </c>
      <c r="E85" s="106">
        <v>2093000</v>
      </c>
      <c r="F85" s="106">
        <v>2175000</v>
      </c>
      <c r="G85" s="106">
        <v>2069000</v>
      </c>
      <c r="H85" s="106">
        <v>2126000</v>
      </c>
      <c r="I85" s="106">
        <v>2511000</v>
      </c>
      <c r="J85" s="106">
        <v>3094000</v>
      </c>
      <c r="K85" s="106">
        <v>3664000</v>
      </c>
      <c r="L85" s="106">
        <v>3767000</v>
      </c>
      <c r="M85" s="106">
        <v>3801000</v>
      </c>
      <c r="N85" s="106">
        <v>3143000</v>
      </c>
      <c r="O85" s="106">
        <v>2076000</v>
      </c>
      <c r="P85" s="106">
        <v>3245000</v>
      </c>
      <c r="Q85" s="108">
        <f t="shared" si="3"/>
        <v>33764000</v>
      </c>
      <c r="R85" s="49"/>
    </row>
    <row r="86" spans="2:18" outlineLevel="1" x14ac:dyDescent="0.25">
      <c r="B86" s="47"/>
      <c r="C86" s="58"/>
      <c r="D86" s="108" t="s">
        <v>101</v>
      </c>
      <c r="E86" s="106">
        <v>1047000</v>
      </c>
      <c r="F86" s="106">
        <v>1087000</v>
      </c>
      <c r="G86" s="106">
        <v>1034000</v>
      </c>
      <c r="H86" s="106">
        <v>1063000</v>
      </c>
      <c r="I86" s="106">
        <v>1255000</v>
      </c>
      <c r="J86" s="106">
        <v>1547000</v>
      </c>
      <c r="K86" s="106">
        <v>1832000</v>
      </c>
      <c r="L86" s="106">
        <v>1883000</v>
      </c>
      <c r="M86" s="106">
        <v>1901000</v>
      </c>
      <c r="N86" s="106">
        <v>1571000</v>
      </c>
      <c r="O86" s="106">
        <v>1038000</v>
      </c>
      <c r="P86" s="106">
        <v>1622000</v>
      </c>
      <c r="Q86" s="108">
        <f t="shared" si="3"/>
        <v>16880000</v>
      </c>
      <c r="R86" s="49"/>
    </row>
    <row r="87" spans="2:18" outlineLevel="1" x14ac:dyDescent="0.25">
      <c r="B87" s="47"/>
      <c r="C87" s="58"/>
      <c r="D87" s="108" t="s">
        <v>102</v>
      </c>
      <c r="E87" s="106">
        <v>1395000</v>
      </c>
      <c r="F87" s="106">
        <v>1450000</v>
      </c>
      <c r="G87" s="106">
        <v>1379000</v>
      </c>
      <c r="H87" s="106">
        <v>1417000</v>
      </c>
      <c r="I87" s="106">
        <v>1674000</v>
      </c>
      <c r="J87" s="106">
        <v>2062000</v>
      </c>
      <c r="K87" s="106">
        <v>2443000</v>
      </c>
      <c r="L87" s="106">
        <v>2511000</v>
      </c>
      <c r="M87" s="106">
        <v>2534000</v>
      </c>
      <c r="N87" s="106">
        <v>2095000</v>
      </c>
      <c r="O87" s="106">
        <v>1384000</v>
      </c>
      <c r="P87" s="106">
        <v>2163000</v>
      </c>
      <c r="Q87" s="108">
        <f t="shared" si="3"/>
        <v>22507000</v>
      </c>
      <c r="R87" s="49"/>
    </row>
    <row r="88" spans="2:18" outlineLevel="1" x14ac:dyDescent="0.25">
      <c r="B88" s="47"/>
      <c r="C88" s="58"/>
      <c r="D88" s="108" t="s">
        <v>122</v>
      </c>
      <c r="E88" s="106">
        <v>181000</v>
      </c>
      <c r="F88" s="106">
        <v>181000</v>
      </c>
      <c r="G88" s="106">
        <v>181000</v>
      </c>
      <c r="H88" s="106">
        <v>181000</v>
      </c>
      <c r="I88" s="106">
        <v>181000</v>
      </c>
      <c r="J88" s="106">
        <v>181000</v>
      </c>
      <c r="K88" s="106">
        <v>181000</v>
      </c>
      <c r="L88" s="106">
        <v>181000</v>
      </c>
      <c r="M88" s="106">
        <v>181000</v>
      </c>
      <c r="N88" s="106">
        <v>181000</v>
      </c>
      <c r="O88" s="106">
        <v>181000</v>
      </c>
      <c r="P88" s="106">
        <v>181000</v>
      </c>
      <c r="Q88" s="108">
        <f t="shared" si="3"/>
        <v>2172000</v>
      </c>
      <c r="R88" s="49"/>
    </row>
    <row r="89" spans="2:18" outlineLevel="1" x14ac:dyDescent="0.25">
      <c r="B89" s="47"/>
      <c r="C89" s="58"/>
      <c r="D89" s="108" t="s">
        <v>131</v>
      </c>
      <c r="E89" s="106">
        <v>5232000</v>
      </c>
      <c r="F89" s="106">
        <v>5436000</v>
      </c>
      <c r="G89" s="106">
        <v>5172000</v>
      </c>
      <c r="H89" s="106">
        <v>5314000</v>
      </c>
      <c r="I89" s="106">
        <v>6277000</v>
      </c>
      <c r="J89" s="106">
        <v>7734000</v>
      </c>
      <c r="K89" s="106">
        <v>9161000</v>
      </c>
      <c r="L89" s="106">
        <v>9417000</v>
      </c>
      <c r="M89" s="106">
        <v>9502000</v>
      </c>
      <c r="N89" s="106">
        <v>7857000</v>
      </c>
      <c r="O89" s="106">
        <v>5189000</v>
      </c>
      <c r="P89" s="106">
        <v>8113000</v>
      </c>
      <c r="Q89" s="108">
        <f t="shared" si="3"/>
        <v>84404000</v>
      </c>
      <c r="R89" s="49"/>
    </row>
    <row r="90" spans="2:18" outlineLevel="1" x14ac:dyDescent="0.25">
      <c r="B90" s="47"/>
      <c r="C90" s="58"/>
      <c r="D90" s="108" t="s">
        <v>132</v>
      </c>
      <c r="E90" s="106">
        <v>4464000</v>
      </c>
      <c r="F90" s="106">
        <v>4639000</v>
      </c>
      <c r="G90" s="106">
        <v>4413000</v>
      </c>
      <c r="H90" s="106">
        <v>4535000</v>
      </c>
      <c r="I90" s="106">
        <v>5357000</v>
      </c>
      <c r="J90" s="106">
        <v>6600000</v>
      </c>
      <c r="K90" s="106">
        <v>7817000</v>
      </c>
      <c r="L90" s="106">
        <v>8036000</v>
      </c>
      <c r="M90" s="106">
        <v>8109000</v>
      </c>
      <c r="N90" s="106">
        <v>6704000</v>
      </c>
      <c r="O90" s="106">
        <v>4428000</v>
      </c>
      <c r="P90" s="106">
        <v>6923000</v>
      </c>
      <c r="Q90" s="108">
        <f t="shared" si="3"/>
        <v>72025000</v>
      </c>
      <c r="R90" s="49"/>
    </row>
    <row r="91" spans="2:18" outlineLevel="1" x14ac:dyDescent="0.25">
      <c r="B91" s="47"/>
      <c r="C91" s="58"/>
      <c r="D91" s="108" t="s">
        <v>133</v>
      </c>
      <c r="E91" s="106">
        <v>14000</v>
      </c>
      <c r="F91" s="106">
        <v>15000</v>
      </c>
      <c r="G91" s="106">
        <v>14000</v>
      </c>
      <c r="H91" s="106">
        <v>14000</v>
      </c>
      <c r="I91" s="106">
        <v>17000</v>
      </c>
      <c r="J91" s="106">
        <v>21000</v>
      </c>
      <c r="K91" s="106">
        <v>24000</v>
      </c>
      <c r="L91" s="106">
        <v>25000</v>
      </c>
      <c r="M91" s="106">
        <v>25000</v>
      </c>
      <c r="N91" s="106">
        <v>21000</v>
      </c>
      <c r="O91" s="106">
        <v>14000</v>
      </c>
      <c r="P91" s="106">
        <v>22000</v>
      </c>
      <c r="Q91" s="108">
        <f t="shared" si="3"/>
        <v>226000</v>
      </c>
      <c r="R91" s="49"/>
    </row>
    <row r="92" spans="2:18" outlineLevel="1" x14ac:dyDescent="0.25">
      <c r="B92" s="47"/>
      <c r="C92" s="58"/>
      <c r="D92" s="108" t="s">
        <v>134</v>
      </c>
      <c r="E92" s="106">
        <v>0</v>
      </c>
      <c r="F92" s="106">
        <v>0</v>
      </c>
      <c r="G92" s="106">
        <v>0</v>
      </c>
      <c r="H92" s="106">
        <v>0</v>
      </c>
      <c r="I92" s="106">
        <v>0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0</v>
      </c>
      <c r="Q92" s="108">
        <f t="shared" si="3"/>
        <v>0</v>
      </c>
      <c r="R92" s="49"/>
    </row>
    <row r="93" spans="2:18" outlineLevel="1" x14ac:dyDescent="0.25">
      <c r="B93" s="47"/>
      <c r="C93" s="58"/>
      <c r="D93" s="108" t="s">
        <v>135</v>
      </c>
      <c r="E93" s="106">
        <v>698000</v>
      </c>
      <c r="F93" s="106">
        <v>725000</v>
      </c>
      <c r="G93" s="106">
        <v>690000</v>
      </c>
      <c r="H93" s="106">
        <v>708000</v>
      </c>
      <c r="I93" s="106">
        <v>837000</v>
      </c>
      <c r="J93" s="106">
        <v>1031000</v>
      </c>
      <c r="K93" s="106">
        <v>1221000</v>
      </c>
      <c r="L93" s="106">
        <v>1256000</v>
      </c>
      <c r="M93" s="106">
        <v>1267000</v>
      </c>
      <c r="N93" s="106">
        <v>1047000</v>
      </c>
      <c r="O93" s="106">
        <v>692000</v>
      </c>
      <c r="P93" s="106">
        <v>1082000</v>
      </c>
      <c r="Q93" s="108">
        <f t="shared" ref="Q93:Q94" si="7">SUM(E93:P93)</f>
        <v>11254000</v>
      </c>
      <c r="R93" s="49"/>
    </row>
    <row r="94" spans="2:18" outlineLevel="1" x14ac:dyDescent="0.25">
      <c r="B94" s="47"/>
      <c r="C94" s="58"/>
      <c r="D94" s="108" t="s">
        <v>105</v>
      </c>
      <c r="E94" s="106">
        <v>1047000</v>
      </c>
      <c r="F94" s="106">
        <v>1087000</v>
      </c>
      <c r="G94" s="106">
        <v>1034000</v>
      </c>
      <c r="H94" s="106">
        <v>1063000</v>
      </c>
      <c r="I94" s="106">
        <v>1255000</v>
      </c>
      <c r="J94" s="106">
        <v>1547000</v>
      </c>
      <c r="K94" s="106">
        <v>1832000</v>
      </c>
      <c r="L94" s="106">
        <v>1883000</v>
      </c>
      <c r="M94" s="106">
        <v>1901000</v>
      </c>
      <c r="N94" s="106">
        <v>1571000</v>
      </c>
      <c r="O94" s="106">
        <v>1038000</v>
      </c>
      <c r="P94" s="106">
        <v>1622000</v>
      </c>
      <c r="Q94" s="108">
        <f t="shared" si="7"/>
        <v>16880000</v>
      </c>
      <c r="R94" s="49"/>
    </row>
    <row r="95" spans="2:18" x14ac:dyDescent="0.25">
      <c r="B95" s="47"/>
      <c r="C95" s="54" t="s">
        <v>66</v>
      </c>
      <c r="D95" s="123"/>
      <c r="E95" s="124">
        <f>SUM(E96:E107)</f>
        <v>35579000</v>
      </c>
      <c r="F95" s="124">
        <f t="shared" ref="F95:Q95" si="8">SUM(F96:F107)</f>
        <v>35433000</v>
      </c>
      <c r="G95" s="124">
        <f t="shared" si="8"/>
        <v>34386000</v>
      </c>
      <c r="H95" s="124">
        <f t="shared" si="8"/>
        <v>39997000</v>
      </c>
      <c r="I95" s="124">
        <f t="shared" si="8"/>
        <v>43854000</v>
      </c>
      <c r="J95" s="124">
        <f t="shared" si="8"/>
        <v>50706000</v>
      </c>
      <c r="K95" s="124">
        <f t="shared" si="8"/>
        <v>49472000</v>
      </c>
      <c r="L95" s="124">
        <f t="shared" si="8"/>
        <v>54978560</v>
      </c>
      <c r="M95" s="124">
        <f t="shared" si="8"/>
        <v>48059000</v>
      </c>
      <c r="N95" s="124">
        <f t="shared" si="8"/>
        <v>49472000</v>
      </c>
      <c r="O95" s="124">
        <f t="shared" si="8"/>
        <v>37318000</v>
      </c>
      <c r="P95" s="124">
        <f t="shared" si="8"/>
        <v>54976000</v>
      </c>
      <c r="Q95" s="124">
        <f t="shared" si="8"/>
        <v>534230560</v>
      </c>
      <c r="R95" s="49"/>
    </row>
    <row r="96" spans="2:18" outlineLevel="1" x14ac:dyDescent="0.25">
      <c r="B96" s="47"/>
      <c r="C96" s="59"/>
      <c r="D96" s="115" t="s">
        <v>81</v>
      </c>
      <c r="E96" s="116">
        <v>7667000</v>
      </c>
      <c r="F96" s="116">
        <v>7648000</v>
      </c>
      <c r="G96" s="116">
        <v>7667000</v>
      </c>
      <c r="H96" s="116">
        <v>7658000</v>
      </c>
      <c r="I96" s="116">
        <v>7667000</v>
      </c>
      <c r="J96" s="116">
        <v>7658000</v>
      </c>
      <c r="K96" s="116">
        <v>7667000</v>
      </c>
      <c r="L96" s="116">
        <v>7667000</v>
      </c>
      <c r="M96" s="116">
        <v>7658000</v>
      </c>
      <c r="N96" s="116">
        <v>7667000</v>
      </c>
      <c r="O96" s="116">
        <v>7658000</v>
      </c>
      <c r="P96" s="116">
        <v>7667000</v>
      </c>
      <c r="Q96" s="108">
        <f t="shared" ref="Q96:Q140" si="9">SUM(E96:P96)</f>
        <v>91949000</v>
      </c>
      <c r="R96" s="49"/>
    </row>
    <row r="97" spans="2:18" outlineLevel="1" x14ac:dyDescent="0.25">
      <c r="B97" s="47"/>
      <c r="C97" s="59"/>
      <c r="D97" s="115" t="s">
        <v>119</v>
      </c>
      <c r="E97" s="116">
        <v>78000</v>
      </c>
      <c r="F97" s="116">
        <v>78000</v>
      </c>
      <c r="G97" s="116">
        <v>78000</v>
      </c>
      <c r="H97" s="116">
        <v>78000</v>
      </c>
      <c r="I97" s="116">
        <v>78000</v>
      </c>
      <c r="J97" s="116">
        <v>78000</v>
      </c>
      <c r="K97" s="116">
        <v>78000</v>
      </c>
      <c r="L97" s="116">
        <v>78000</v>
      </c>
      <c r="M97" s="116">
        <v>78000</v>
      </c>
      <c r="N97" s="116">
        <v>78000</v>
      </c>
      <c r="O97" s="116">
        <v>78000</v>
      </c>
      <c r="P97" s="116">
        <v>78000</v>
      </c>
      <c r="Q97" s="108">
        <f t="shared" si="9"/>
        <v>936000</v>
      </c>
      <c r="R97" s="49"/>
    </row>
    <row r="98" spans="2:18" outlineLevel="1" x14ac:dyDescent="0.25">
      <c r="B98" s="47"/>
      <c r="C98" s="59"/>
      <c r="D98" s="115" t="s">
        <v>136</v>
      </c>
      <c r="E98" s="116">
        <v>7372000</v>
      </c>
      <c r="F98" s="116">
        <v>7338000</v>
      </c>
      <c r="G98" s="116">
        <v>7055000</v>
      </c>
      <c r="H98" s="116">
        <v>8545000</v>
      </c>
      <c r="I98" s="116">
        <v>9566000</v>
      </c>
      <c r="J98" s="116">
        <v>11385000</v>
      </c>
      <c r="K98" s="116">
        <v>11055000</v>
      </c>
      <c r="L98" s="116">
        <v>12515000</v>
      </c>
      <c r="M98" s="116">
        <v>10682000</v>
      </c>
      <c r="N98" s="116">
        <v>11055000</v>
      </c>
      <c r="O98" s="116">
        <v>7835000</v>
      </c>
      <c r="P98" s="116">
        <v>12515000</v>
      </c>
      <c r="Q98" s="108">
        <f t="shared" si="9"/>
        <v>116918000</v>
      </c>
      <c r="R98" s="49"/>
    </row>
    <row r="99" spans="2:18" outlineLevel="1" x14ac:dyDescent="0.25">
      <c r="B99" s="47"/>
      <c r="C99" s="59"/>
      <c r="D99" s="115" t="s">
        <v>137</v>
      </c>
      <c r="E99" s="116">
        <v>5265000</v>
      </c>
      <c r="F99" s="116">
        <v>5241000</v>
      </c>
      <c r="G99" s="116">
        <v>5039000</v>
      </c>
      <c r="H99" s="116">
        <v>6104000</v>
      </c>
      <c r="I99" s="116">
        <v>6833000</v>
      </c>
      <c r="J99" s="116">
        <v>8132000</v>
      </c>
      <c r="K99" s="116">
        <v>7897000</v>
      </c>
      <c r="L99" s="116">
        <v>8939000</v>
      </c>
      <c r="M99" s="116">
        <v>7631000</v>
      </c>
      <c r="N99" s="116">
        <v>7897000</v>
      </c>
      <c r="O99" s="116">
        <v>5596000</v>
      </c>
      <c r="P99" s="116">
        <v>8939000</v>
      </c>
      <c r="Q99" s="108">
        <f t="shared" si="9"/>
        <v>83513000</v>
      </c>
      <c r="R99" s="49"/>
    </row>
    <row r="100" spans="2:18" outlineLevel="1" x14ac:dyDescent="0.25">
      <c r="B100" s="47"/>
      <c r="C100" s="59"/>
      <c r="D100" s="115" t="s">
        <v>138</v>
      </c>
      <c r="E100" s="116">
        <v>8425000</v>
      </c>
      <c r="F100" s="116">
        <v>8386000</v>
      </c>
      <c r="G100" s="116">
        <v>8063000</v>
      </c>
      <c r="H100" s="116">
        <v>9766000</v>
      </c>
      <c r="I100" s="116">
        <v>10932000</v>
      </c>
      <c r="J100" s="116">
        <v>13011000</v>
      </c>
      <c r="K100" s="116">
        <v>12634000</v>
      </c>
      <c r="L100" s="116">
        <v>14303000</v>
      </c>
      <c r="M100" s="116">
        <v>12209000</v>
      </c>
      <c r="N100" s="116">
        <v>12634000</v>
      </c>
      <c r="O100" s="116">
        <v>8954000</v>
      </c>
      <c r="P100" s="116">
        <v>14303000</v>
      </c>
      <c r="Q100" s="108">
        <f t="shared" si="9"/>
        <v>133620000</v>
      </c>
      <c r="R100" s="49"/>
    </row>
    <row r="101" spans="2:18" outlineLevel="1" x14ac:dyDescent="0.25">
      <c r="B101" s="47"/>
      <c r="C101" s="59"/>
      <c r="D101" s="115" t="s">
        <v>121</v>
      </c>
      <c r="E101" s="116">
        <v>526000</v>
      </c>
      <c r="F101" s="116">
        <v>524000</v>
      </c>
      <c r="G101" s="116">
        <v>504000</v>
      </c>
      <c r="H101" s="116">
        <v>610000</v>
      </c>
      <c r="I101" s="116">
        <v>684000</v>
      </c>
      <c r="J101" s="116">
        <v>813000</v>
      </c>
      <c r="K101" s="116">
        <v>789000</v>
      </c>
      <c r="L101" s="116">
        <v>894000</v>
      </c>
      <c r="M101" s="116">
        <v>763000</v>
      </c>
      <c r="N101" s="116">
        <v>789000</v>
      </c>
      <c r="O101" s="116">
        <v>560000</v>
      </c>
      <c r="P101" s="116">
        <v>894000</v>
      </c>
      <c r="Q101" s="108">
        <f t="shared" si="9"/>
        <v>8350000</v>
      </c>
      <c r="R101" s="49"/>
    </row>
    <row r="102" spans="2:18" outlineLevel="1" x14ac:dyDescent="0.25">
      <c r="B102" s="47"/>
      <c r="C102" s="59"/>
      <c r="D102" s="115" t="s">
        <v>139</v>
      </c>
      <c r="E102" s="116">
        <v>316000</v>
      </c>
      <c r="F102" s="116">
        <v>315000</v>
      </c>
      <c r="G102" s="116">
        <v>303000</v>
      </c>
      <c r="H102" s="116">
        <v>366000</v>
      </c>
      <c r="I102" s="116">
        <v>410000</v>
      </c>
      <c r="J102" s="116">
        <v>488000</v>
      </c>
      <c r="K102" s="116">
        <v>474000</v>
      </c>
      <c r="L102" s="116">
        <v>536000</v>
      </c>
      <c r="M102" s="116">
        <v>458000</v>
      </c>
      <c r="N102" s="116">
        <v>474000</v>
      </c>
      <c r="O102" s="116">
        <v>336000</v>
      </c>
      <c r="P102" s="116">
        <v>536000</v>
      </c>
      <c r="Q102" s="108">
        <f t="shared" si="9"/>
        <v>5012000</v>
      </c>
      <c r="R102" s="49"/>
    </row>
    <row r="103" spans="2:18" outlineLevel="1" x14ac:dyDescent="0.25">
      <c r="B103" s="47"/>
      <c r="C103" s="59"/>
      <c r="D103" s="115" t="s">
        <v>102</v>
      </c>
      <c r="E103" s="116">
        <v>421000</v>
      </c>
      <c r="F103" s="116">
        <v>419000</v>
      </c>
      <c r="G103" s="116">
        <v>403000</v>
      </c>
      <c r="H103" s="116">
        <v>489000</v>
      </c>
      <c r="I103" s="116">
        <v>546000</v>
      </c>
      <c r="J103" s="116">
        <v>650000</v>
      </c>
      <c r="K103" s="116">
        <v>632000</v>
      </c>
      <c r="L103" s="116">
        <v>715000</v>
      </c>
      <c r="M103" s="116">
        <v>611000</v>
      </c>
      <c r="N103" s="116">
        <v>632000</v>
      </c>
      <c r="O103" s="116">
        <v>448000</v>
      </c>
      <c r="P103" s="116">
        <v>715000</v>
      </c>
      <c r="Q103" s="108">
        <f t="shared" si="9"/>
        <v>6681000</v>
      </c>
      <c r="R103" s="49"/>
    </row>
    <row r="104" spans="2:18" outlineLevel="1" x14ac:dyDescent="0.25">
      <c r="B104" s="47"/>
      <c r="C104" s="59"/>
      <c r="D104" s="115" t="s">
        <v>140</v>
      </c>
      <c r="E104" s="116">
        <v>4423000</v>
      </c>
      <c r="F104" s="116">
        <v>4403000</v>
      </c>
      <c r="G104" s="116">
        <v>4233000</v>
      </c>
      <c r="H104" s="116">
        <v>5127000</v>
      </c>
      <c r="I104" s="116">
        <v>5739000</v>
      </c>
      <c r="J104" s="116">
        <v>6831000</v>
      </c>
      <c r="K104" s="116">
        <v>6633000</v>
      </c>
      <c r="L104" s="116">
        <v>7509000</v>
      </c>
      <c r="M104" s="116">
        <v>6410000</v>
      </c>
      <c r="N104" s="116">
        <v>6633000</v>
      </c>
      <c r="O104" s="116">
        <v>4701000</v>
      </c>
      <c r="P104" s="116">
        <v>7509000</v>
      </c>
      <c r="Q104" s="108">
        <f t="shared" si="9"/>
        <v>70151000</v>
      </c>
      <c r="R104" s="49"/>
    </row>
    <row r="105" spans="2:18" outlineLevel="1" x14ac:dyDescent="0.25">
      <c r="B105" s="47"/>
      <c r="C105" s="59"/>
      <c r="D105" s="115" t="s">
        <v>122</v>
      </c>
      <c r="E105" s="116">
        <v>33000</v>
      </c>
      <c r="F105" s="116">
        <v>33000</v>
      </c>
      <c r="G105" s="116">
        <v>33000</v>
      </c>
      <c r="H105" s="116">
        <v>33000</v>
      </c>
      <c r="I105" s="116">
        <v>33000</v>
      </c>
      <c r="J105" s="116">
        <v>33000</v>
      </c>
      <c r="K105" s="116">
        <v>33000</v>
      </c>
      <c r="L105" s="116">
        <v>33000</v>
      </c>
      <c r="M105" s="116">
        <v>33000</v>
      </c>
      <c r="N105" s="116">
        <v>33000</v>
      </c>
      <c r="O105" s="116">
        <v>33000</v>
      </c>
      <c r="P105" s="116">
        <v>33000</v>
      </c>
      <c r="Q105" s="108">
        <f t="shared" si="9"/>
        <v>396000</v>
      </c>
      <c r="R105" s="49"/>
    </row>
    <row r="106" spans="2:18" outlineLevel="1" x14ac:dyDescent="0.25">
      <c r="B106" s="47"/>
      <c r="C106" s="59"/>
      <c r="D106" s="115" t="s">
        <v>115</v>
      </c>
      <c r="E106" s="116">
        <v>842000</v>
      </c>
      <c r="F106" s="116">
        <v>839000</v>
      </c>
      <c r="G106" s="116">
        <v>806000</v>
      </c>
      <c r="H106" s="116">
        <v>977000</v>
      </c>
      <c r="I106" s="116">
        <v>1093000</v>
      </c>
      <c r="J106" s="116">
        <v>1301000</v>
      </c>
      <c r="K106" s="116">
        <v>1264000</v>
      </c>
      <c r="L106" s="116">
        <v>1430000</v>
      </c>
      <c r="M106" s="116">
        <v>1221000</v>
      </c>
      <c r="N106" s="116">
        <v>1264000</v>
      </c>
      <c r="O106" s="116">
        <v>895000</v>
      </c>
      <c r="P106" s="116">
        <v>1430000</v>
      </c>
      <c r="Q106" s="108">
        <f t="shared" si="9"/>
        <v>13362000</v>
      </c>
      <c r="R106" s="49"/>
    </row>
    <row r="107" spans="2:18" outlineLevel="1" x14ac:dyDescent="0.25">
      <c r="B107" s="47"/>
      <c r="C107" s="59"/>
      <c r="D107" s="115" t="s">
        <v>105</v>
      </c>
      <c r="E107" s="116">
        <v>211000</v>
      </c>
      <c r="F107" s="116">
        <v>209000</v>
      </c>
      <c r="G107" s="116">
        <v>202000</v>
      </c>
      <c r="H107" s="116">
        <v>244000</v>
      </c>
      <c r="I107" s="116">
        <v>273000</v>
      </c>
      <c r="J107" s="116">
        <v>326000</v>
      </c>
      <c r="K107" s="116">
        <v>316000</v>
      </c>
      <c r="L107" s="116">
        <v>359560</v>
      </c>
      <c r="M107" s="116">
        <v>305000</v>
      </c>
      <c r="N107" s="116">
        <v>316000</v>
      </c>
      <c r="O107" s="116">
        <v>224000</v>
      </c>
      <c r="P107" s="116">
        <v>357000</v>
      </c>
      <c r="Q107" s="108">
        <f t="shared" si="9"/>
        <v>3342560</v>
      </c>
      <c r="R107" s="49"/>
    </row>
    <row r="108" spans="2:18" x14ac:dyDescent="0.25">
      <c r="B108" s="47"/>
      <c r="C108" s="53" t="s">
        <v>67</v>
      </c>
      <c r="D108" s="109"/>
      <c r="E108" s="110">
        <f>SUM(E109:E131)</f>
        <v>162755000</v>
      </c>
      <c r="F108" s="110">
        <f t="shared" ref="F108:Q108" si="10">SUM(F109:F131)</f>
        <v>161796000</v>
      </c>
      <c r="G108" s="110">
        <f t="shared" si="10"/>
        <v>156703000</v>
      </c>
      <c r="H108" s="110">
        <f t="shared" si="10"/>
        <v>184985000</v>
      </c>
      <c r="I108" s="110">
        <f t="shared" si="10"/>
        <v>204322000</v>
      </c>
      <c r="J108" s="110">
        <f t="shared" si="10"/>
        <v>238775000</v>
      </c>
      <c r="K108" s="110">
        <f t="shared" si="10"/>
        <v>232631000</v>
      </c>
      <c r="L108" s="110">
        <f t="shared" si="10"/>
        <v>260302000</v>
      </c>
      <c r="M108" s="110">
        <f t="shared" si="10"/>
        <v>225527120</v>
      </c>
      <c r="N108" s="110">
        <f t="shared" si="10"/>
        <v>232631000</v>
      </c>
      <c r="O108" s="110">
        <f t="shared" si="10"/>
        <v>171476000</v>
      </c>
      <c r="P108" s="110">
        <f t="shared" si="10"/>
        <v>260302000</v>
      </c>
      <c r="Q108" s="110">
        <f t="shared" si="10"/>
        <v>2492205120</v>
      </c>
      <c r="R108" s="49"/>
    </row>
    <row r="109" spans="2:18" outlineLevel="1" x14ac:dyDescent="0.25">
      <c r="B109" s="47"/>
      <c r="C109" s="60"/>
      <c r="D109" s="115" t="s">
        <v>81</v>
      </c>
      <c r="E109" s="116">
        <v>22634000</v>
      </c>
      <c r="F109" s="116">
        <v>22578000</v>
      </c>
      <c r="G109" s="116">
        <v>22634000</v>
      </c>
      <c r="H109" s="116">
        <v>22606000</v>
      </c>
      <c r="I109" s="116">
        <v>22634000</v>
      </c>
      <c r="J109" s="116">
        <v>22606000</v>
      </c>
      <c r="K109" s="116">
        <v>22634000</v>
      </c>
      <c r="L109" s="116">
        <v>22634000</v>
      </c>
      <c r="M109" s="116">
        <v>22606000</v>
      </c>
      <c r="N109" s="116">
        <v>22634000</v>
      </c>
      <c r="O109" s="116">
        <v>22606000</v>
      </c>
      <c r="P109" s="116">
        <v>22634000</v>
      </c>
      <c r="Q109" s="108">
        <f t="shared" si="9"/>
        <v>271440000</v>
      </c>
      <c r="R109" s="49"/>
    </row>
    <row r="110" spans="2:18" outlineLevel="1" x14ac:dyDescent="0.25">
      <c r="B110" s="47"/>
      <c r="C110" s="59"/>
      <c r="D110" s="115" t="s">
        <v>119</v>
      </c>
      <c r="E110" s="116">
        <v>96000</v>
      </c>
      <c r="F110" s="116">
        <v>96000</v>
      </c>
      <c r="G110" s="116">
        <v>96000</v>
      </c>
      <c r="H110" s="116">
        <v>96000</v>
      </c>
      <c r="I110" s="116">
        <v>96000</v>
      </c>
      <c r="J110" s="116">
        <v>96000</v>
      </c>
      <c r="K110" s="116">
        <v>96000</v>
      </c>
      <c r="L110" s="116">
        <v>96000</v>
      </c>
      <c r="M110" s="116">
        <v>96000</v>
      </c>
      <c r="N110" s="116">
        <v>96000</v>
      </c>
      <c r="O110" s="116">
        <v>96000</v>
      </c>
      <c r="P110" s="116">
        <v>96000</v>
      </c>
      <c r="Q110" s="108">
        <f t="shared" si="9"/>
        <v>1152000</v>
      </c>
      <c r="R110" s="49"/>
    </row>
    <row r="111" spans="2:18" outlineLevel="1" x14ac:dyDescent="0.25">
      <c r="B111" s="47"/>
      <c r="C111" s="59"/>
      <c r="D111" s="115" t="s">
        <v>141</v>
      </c>
      <c r="E111" s="116">
        <v>32241000</v>
      </c>
      <c r="F111" s="116">
        <v>32032000</v>
      </c>
      <c r="G111" s="116">
        <v>30845000</v>
      </c>
      <c r="H111" s="116">
        <v>37370000</v>
      </c>
      <c r="I111" s="116">
        <v>41819000</v>
      </c>
      <c r="J111" s="116">
        <v>49767000</v>
      </c>
      <c r="K111" s="116">
        <v>48344000</v>
      </c>
      <c r="L111" s="116">
        <v>54721000</v>
      </c>
      <c r="M111" s="116">
        <v>46713000</v>
      </c>
      <c r="N111" s="116">
        <v>48344000</v>
      </c>
      <c r="O111" s="116">
        <v>34257000</v>
      </c>
      <c r="P111" s="116">
        <v>54721000</v>
      </c>
      <c r="Q111" s="108">
        <f t="shared" si="9"/>
        <v>511174000</v>
      </c>
      <c r="R111" s="49"/>
    </row>
    <row r="112" spans="2:18" outlineLevel="1" x14ac:dyDescent="0.25">
      <c r="B112" s="47"/>
      <c r="C112" s="59"/>
      <c r="D112" s="115" t="s">
        <v>142</v>
      </c>
      <c r="E112" s="116">
        <v>5373000</v>
      </c>
      <c r="F112" s="116">
        <v>5339000</v>
      </c>
      <c r="G112" s="116">
        <v>5141000</v>
      </c>
      <c r="H112" s="116">
        <v>6228000</v>
      </c>
      <c r="I112" s="116">
        <v>6970000</v>
      </c>
      <c r="J112" s="116">
        <v>8295000</v>
      </c>
      <c r="K112" s="116">
        <v>8057000</v>
      </c>
      <c r="L112" s="116">
        <v>9120000</v>
      </c>
      <c r="M112" s="116">
        <v>7786000</v>
      </c>
      <c r="N112" s="116">
        <v>8057000</v>
      </c>
      <c r="O112" s="116">
        <v>5709000</v>
      </c>
      <c r="P112" s="116">
        <v>9120000</v>
      </c>
      <c r="Q112" s="108">
        <f t="shared" si="9"/>
        <v>85195000</v>
      </c>
      <c r="R112" s="49"/>
    </row>
    <row r="113" spans="2:18" outlineLevel="1" x14ac:dyDescent="0.25">
      <c r="B113" s="47"/>
      <c r="C113" s="59"/>
      <c r="D113" s="115" t="s">
        <v>143</v>
      </c>
      <c r="E113" s="116">
        <v>16121000</v>
      </c>
      <c r="F113" s="116">
        <v>16016000</v>
      </c>
      <c r="G113" s="116">
        <v>15422000</v>
      </c>
      <c r="H113" s="116">
        <v>18685000</v>
      </c>
      <c r="I113" s="116">
        <v>20910000</v>
      </c>
      <c r="J113" s="116">
        <v>24883000</v>
      </c>
      <c r="K113" s="116">
        <v>24172000</v>
      </c>
      <c r="L113" s="116">
        <v>27361000</v>
      </c>
      <c r="M113" s="116">
        <v>23357000</v>
      </c>
      <c r="N113" s="116">
        <v>24172000</v>
      </c>
      <c r="O113" s="116">
        <v>17128000</v>
      </c>
      <c r="P113" s="116">
        <v>27361000</v>
      </c>
      <c r="Q113" s="108">
        <f t="shared" si="9"/>
        <v>255588000</v>
      </c>
      <c r="R113" s="49"/>
    </row>
    <row r="114" spans="2:18" outlineLevel="1" x14ac:dyDescent="0.25">
      <c r="B114" s="47"/>
      <c r="C114" s="59"/>
      <c r="D114" s="115" t="s">
        <v>144</v>
      </c>
      <c r="E114" s="116">
        <v>3224000</v>
      </c>
      <c r="F114" s="116">
        <v>3203000</v>
      </c>
      <c r="G114" s="116">
        <v>3085000</v>
      </c>
      <c r="H114" s="116">
        <v>3737000</v>
      </c>
      <c r="I114" s="116">
        <v>4182000</v>
      </c>
      <c r="J114" s="116">
        <v>4976000</v>
      </c>
      <c r="K114" s="116">
        <v>4834000</v>
      </c>
      <c r="L114" s="116">
        <v>5472000</v>
      </c>
      <c r="M114" s="116">
        <v>4671000</v>
      </c>
      <c r="N114" s="116">
        <v>4834000</v>
      </c>
      <c r="O114" s="116">
        <v>3426000</v>
      </c>
      <c r="P114" s="116">
        <v>5472000</v>
      </c>
      <c r="Q114" s="108">
        <f t="shared" si="9"/>
        <v>51116000</v>
      </c>
      <c r="R114" s="49"/>
    </row>
    <row r="115" spans="2:18" outlineLevel="1" x14ac:dyDescent="0.25">
      <c r="B115" s="47"/>
      <c r="C115" s="59"/>
      <c r="D115" s="115" t="s">
        <v>145</v>
      </c>
      <c r="E115" s="116">
        <v>3762000</v>
      </c>
      <c r="F115" s="116">
        <v>3737000</v>
      </c>
      <c r="G115" s="116">
        <v>3599000</v>
      </c>
      <c r="H115" s="116">
        <v>4360000</v>
      </c>
      <c r="I115" s="116">
        <v>4879000</v>
      </c>
      <c r="J115" s="116">
        <v>5806000</v>
      </c>
      <c r="K115" s="116">
        <v>5640000</v>
      </c>
      <c r="L115" s="116">
        <v>6384000</v>
      </c>
      <c r="M115" s="116">
        <v>5450000</v>
      </c>
      <c r="N115" s="116">
        <v>5640000</v>
      </c>
      <c r="O115" s="116">
        <v>3997000</v>
      </c>
      <c r="P115" s="116">
        <v>6384000</v>
      </c>
      <c r="Q115" s="108">
        <f t="shared" si="9"/>
        <v>59638000</v>
      </c>
      <c r="R115" s="49"/>
    </row>
    <row r="116" spans="2:18" outlineLevel="1" x14ac:dyDescent="0.25">
      <c r="B116" s="47"/>
      <c r="C116" s="59"/>
      <c r="D116" s="115" t="s">
        <v>146</v>
      </c>
      <c r="E116" s="116">
        <v>2149000</v>
      </c>
      <c r="F116" s="116">
        <v>2135000</v>
      </c>
      <c r="G116" s="116">
        <v>2057000</v>
      </c>
      <c r="H116" s="116">
        <v>2491000</v>
      </c>
      <c r="I116" s="116">
        <v>2788000</v>
      </c>
      <c r="J116" s="116">
        <v>3318000</v>
      </c>
      <c r="K116" s="116">
        <v>3223000</v>
      </c>
      <c r="L116" s="116">
        <v>3648000</v>
      </c>
      <c r="M116" s="116">
        <v>3114000</v>
      </c>
      <c r="N116" s="116">
        <v>3223000</v>
      </c>
      <c r="O116" s="116">
        <v>2284000</v>
      </c>
      <c r="P116" s="116">
        <v>3648000</v>
      </c>
      <c r="Q116" s="108">
        <f t="shared" si="9"/>
        <v>34078000</v>
      </c>
      <c r="R116" s="49"/>
    </row>
    <row r="117" spans="2:18" outlineLevel="1" x14ac:dyDescent="0.25">
      <c r="B117" s="47"/>
      <c r="C117" s="59"/>
      <c r="D117" s="115" t="s">
        <v>147</v>
      </c>
      <c r="E117" s="116">
        <v>3224000</v>
      </c>
      <c r="F117" s="116">
        <v>3203000</v>
      </c>
      <c r="G117" s="116">
        <v>3085000</v>
      </c>
      <c r="H117" s="116">
        <v>3737000</v>
      </c>
      <c r="I117" s="116">
        <v>4182000</v>
      </c>
      <c r="J117" s="116">
        <v>4976000</v>
      </c>
      <c r="K117" s="116">
        <v>4834000</v>
      </c>
      <c r="L117" s="116">
        <v>5472000</v>
      </c>
      <c r="M117" s="116">
        <v>4671000</v>
      </c>
      <c r="N117" s="116">
        <v>4834000</v>
      </c>
      <c r="O117" s="116">
        <v>3426000</v>
      </c>
      <c r="P117" s="116">
        <v>5472000</v>
      </c>
      <c r="Q117" s="108">
        <f t="shared" si="9"/>
        <v>51116000</v>
      </c>
      <c r="R117" s="49"/>
    </row>
    <row r="118" spans="2:18" outlineLevel="1" x14ac:dyDescent="0.25">
      <c r="B118" s="47"/>
      <c r="C118" s="59"/>
      <c r="D118" s="115" t="s">
        <v>148</v>
      </c>
      <c r="E118" s="116">
        <v>2687000</v>
      </c>
      <c r="F118" s="116">
        <v>2669000</v>
      </c>
      <c r="G118" s="116">
        <v>2571000</v>
      </c>
      <c r="H118" s="116">
        <v>3114000</v>
      </c>
      <c r="I118" s="116">
        <v>3485000</v>
      </c>
      <c r="J118" s="116">
        <v>4147000</v>
      </c>
      <c r="K118" s="116">
        <v>4029000</v>
      </c>
      <c r="L118" s="116">
        <v>4560000</v>
      </c>
      <c r="M118" s="116">
        <v>3893000</v>
      </c>
      <c r="N118" s="116">
        <v>4029000</v>
      </c>
      <c r="O118" s="116">
        <v>2855000</v>
      </c>
      <c r="P118" s="116">
        <v>4560000</v>
      </c>
      <c r="Q118" s="108">
        <f t="shared" si="9"/>
        <v>42599000</v>
      </c>
      <c r="R118" s="49"/>
    </row>
    <row r="119" spans="2:18" outlineLevel="1" x14ac:dyDescent="0.25">
      <c r="B119" s="47"/>
      <c r="C119" s="59"/>
      <c r="D119" s="115" t="s">
        <v>149</v>
      </c>
      <c r="E119" s="116">
        <v>6448000</v>
      </c>
      <c r="F119" s="116">
        <v>6407000</v>
      </c>
      <c r="G119" s="116">
        <v>6169000</v>
      </c>
      <c r="H119" s="116">
        <v>7474000</v>
      </c>
      <c r="I119" s="116">
        <v>8364000</v>
      </c>
      <c r="J119" s="116">
        <v>9953000</v>
      </c>
      <c r="K119" s="116">
        <v>9669000</v>
      </c>
      <c r="L119" s="116">
        <v>10944000</v>
      </c>
      <c r="M119" s="116">
        <v>9343000</v>
      </c>
      <c r="N119" s="116">
        <v>9669000</v>
      </c>
      <c r="O119" s="116">
        <v>6852000</v>
      </c>
      <c r="P119" s="116">
        <v>10944000</v>
      </c>
      <c r="Q119" s="108">
        <f t="shared" si="9"/>
        <v>102236000</v>
      </c>
      <c r="R119" s="49"/>
    </row>
    <row r="120" spans="2:18" outlineLevel="1" x14ac:dyDescent="0.25">
      <c r="B120" s="47"/>
      <c r="C120" s="59"/>
      <c r="D120" s="115" t="s">
        <v>150</v>
      </c>
      <c r="E120" s="116">
        <v>8060000</v>
      </c>
      <c r="F120" s="116">
        <v>8008000</v>
      </c>
      <c r="G120" s="116">
        <v>7711000</v>
      </c>
      <c r="H120" s="116">
        <v>9343000</v>
      </c>
      <c r="I120" s="116">
        <v>10455000</v>
      </c>
      <c r="J120" s="116">
        <v>12441000</v>
      </c>
      <c r="K120" s="116">
        <v>12086000</v>
      </c>
      <c r="L120" s="116">
        <v>13680000</v>
      </c>
      <c r="M120" s="116">
        <v>11678000</v>
      </c>
      <c r="N120" s="116">
        <v>12086000</v>
      </c>
      <c r="O120" s="116">
        <v>8564000</v>
      </c>
      <c r="P120" s="116">
        <v>13680000</v>
      </c>
      <c r="Q120" s="108">
        <f t="shared" si="9"/>
        <v>127792000</v>
      </c>
      <c r="R120" s="49"/>
    </row>
    <row r="121" spans="2:18" outlineLevel="1" x14ac:dyDescent="0.25">
      <c r="B121" s="47"/>
      <c r="C121" s="59"/>
      <c r="D121" s="115" t="s">
        <v>151</v>
      </c>
      <c r="E121" s="116">
        <v>10747000</v>
      </c>
      <c r="F121" s="116">
        <v>10677000</v>
      </c>
      <c r="G121" s="116">
        <v>10282000</v>
      </c>
      <c r="H121" s="116">
        <v>12457000</v>
      </c>
      <c r="I121" s="116">
        <v>13940000</v>
      </c>
      <c r="J121" s="116">
        <v>16589000</v>
      </c>
      <c r="K121" s="116">
        <v>16115000</v>
      </c>
      <c r="L121" s="116">
        <v>18240000</v>
      </c>
      <c r="M121" s="116">
        <v>15571000</v>
      </c>
      <c r="N121" s="116">
        <v>16115000</v>
      </c>
      <c r="O121" s="116">
        <v>11419000</v>
      </c>
      <c r="P121" s="116">
        <v>18240000</v>
      </c>
      <c r="Q121" s="108">
        <f t="shared" si="9"/>
        <v>170392000</v>
      </c>
      <c r="R121" s="49"/>
    </row>
    <row r="122" spans="2:18" outlineLevel="1" x14ac:dyDescent="0.25">
      <c r="B122" s="47"/>
      <c r="C122" s="59"/>
      <c r="D122" s="115" t="s">
        <v>152</v>
      </c>
      <c r="E122" s="116">
        <v>13971000</v>
      </c>
      <c r="F122" s="116">
        <v>13881000</v>
      </c>
      <c r="G122" s="116">
        <v>13367000</v>
      </c>
      <c r="H122" s="116">
        <v>16194000</v>
      </c>
      <c r="I122" s="116">
        <v>18122000</v>
      </c>
      <c r="J122" s="116">
        <v>21565000</v>
      </c>
      <c r="K122" s="116">
        <v>20949000</v>
      </c>
      <c r="L122" s="116">
        <v>23712000</v>
      </c>
      <c r="M122" s="116">
        <v>20242000</v>
      </c>
      <c r="N122" s="116">
        <v>20949000</v>
      </c>
      <c r="O122" s="116">
        <v>14844000</v>
      </c>
      <c r="P122" s="116">
        <v>23712000</v>
      </c>
      <c r="Q122" s="108">
        <f t="shared" si="9"/>
        <v>221508000</v>
      </c>
      <c r="R122" s="49"/>
    </row>
    <row r="123" spans="2:18" outlineLevel="1" x14ac:dyDescent="0.25">
      <c r="B123" s="47"/>
      <c r="C123" s="59"/>
      <c r="D123" s="115" t="s">
        <v>153</v>
      </c>
      <c r="E123" s="116">
        <v>0</v>
      </c>
      <c r="F123" s="116">
        <v>0</v>
      </c>
      <c r="G123" s="116">
        <v>0</v>
      </c>
      <c r="H123" s="116">
        <v>0</v>
      </c>
      <c r="I123" s="116">
        <v>0</v>
      </c>
      <c r="J123" s="116">
        <v>0</v>
      </c>
      <c r="K123" s="116">
        <v>0</v>
      </c>
      <c r="L123" s="116">
        <v>0</v>
      </c>
      <c r="M123" s="116">
        <v>0</v>
      </c>
      <c r="N123" s="116">
        <v>0</v>
      </c>
      <c r="O123" s="116">
        <v>0</v>
      </c>
      <c r="P123" s="116">
        <v>0</v>
      </c>
      <c r="Q123" s="108">
        <f t="shared" si="9"/>
        <v>0</v>
      </c>
      <c r="R123" s="49"/>
    </row>
    <row r="124" spans="2:18" outlineLevel="1" x14ac:dyDescent="0.25">
      <c r="B124" s="47"/>
      <c r="C124" s="59"/>
      <c r="D124" s="115" t="s">
        <v>154</v>
      </c>
      <c r="E124" s="116">
        <v>1805000</v>
      </c>
      <c r="F124" s="116">
        <v>1797000</v>
      </c>
      <c r="G124" s="116">
        <v>1727000</v>
      </c>
      <c r="H124" s="116">
        <v>2092000</v>
      </c>
      <c r="I124" s="116">
        <v>2342000</v>
      </c>
      <c r="J124" s="116">
        <v>2787000</v>
      </c>
      <c r="K124" s="116">
        <v>2707000</v>
      </c>
      <c r="L124" s="116">
        <v>3064000</v>
      </c>
      <c r="M124" s="116">
        <v>2616000</v>
      </c>
      <c r="N124" s="116">
        <v>2707000</v>
      </c>
      <c r="O124" s="116">
        <v>1918000</v>
      </c>
      <c r="P124" s="116">
        <v>3064000</v>
      </c>
      <c r="Q124" s="108">
        <f t="shared" si="9"/>
        <v>28626000</v>
      </c>
      <c r="R124" s="49"/>
    </row>
    <row r="125" spans="2:18" outlineLevel="1" x14ac:dyDescent="0.25">
      <c r="B125" s="47"/>
      <c r="C125" s="59"/>
      <c r="D125" s="115" t="s">
        <v>155</v>
      </c>
      <c r="E125" s="116">
        <v>0</v>
      </c>
      <c r="F125" s="116">
        <v>0</v>
      </c>
      <c r="G125" s="116">
        <v>0</v>
      </c>
      <c r="H125" s="116">
        <v>0</v>
      </c>
      <c r="I125" s="116">
        <v>0</v>
      </c>
      <c r="J125" s="116">
        <v>0</v>
      </c>
      <c r="K125" s="116">
        <v>0</v>
      </c>
      <c r="L125" s="116">
        <v>0</v>
      </c>
      <c r="M125" s="116">
        <v>0</v>
      </c>
      <c r="N125" s="116">
        <v>0</v>
      </c>
      <c r="O125" s="116">
        <v>0</v>
      </c>
      <c r="P125" s="116">
        <v>0</v>
      </c>
      <c r="Q125" s="108">
        <f t="shared" si="9"/>
        <v>0</v>
      </c>
      <c r="R125" s="49"/>
    </row>
    <row r="126" spans="2:18" outlineLevel="1" x14ac:dyDescent="0.25">
      <c r="B126" s="47"/>
      <c r="C126" s="59"/>
      <c r="D126" s="115" t="s">
        <v>100</v>
      </c>
      <c r="E126" s="116">
        <v>4299000</v>
      </c>
      <c r="F126" s="116">
        <v>4271000</v>
      </c>
      <c r="G126" s="116">
        <v>4113000</v>
      </c>
      <c r="H126" s="116">
        <v>4983000</v>
      </c>
      <c r="I126" s="116">
        <v>5576000</v>
      </c>
      <c r="J126" s="116">
        <v>6636000</v>
      </c>
      <c r="K126" s="116">
        <v>6446000</v>
      </c>
      <c r="L126" s="116">
        <v>7296000</v>
      </c>
      <c r="M126" s="116">
        <v>6228000</v>
      </c>
      <c r="N126" s="116">
        <v>6446000</v>
      </c>
      <c r="O126" s="116">
        <v>4567000</v>
      </c>
      <c r="P126" s="116">
        <v>7296000</v>
      </c>
      <c r="Q126" s="108">
        <f t="shared" si="9"/>
        <v>68157000</v>
      </c>
      <c r="R126" s="49"/>
    </row>
    <row r="127" spans="2:18" outlineLevel="1" x14ac:dyDescent="0.25">
      <c r="B127" s="47"/>
      <c r="C127" s="59"/>
      <c r="D127" s="115" t="s">
        <v>101</v>
      </c>
      <c r="E127" s="116">
        <v>8597000</v>
      </c>
      <c r="F127" s="116">
        <v>8542000</v>
      </c>
      <c r="G127" s="116">
        <v>8225000</v>
      </c>
      <c r="H127" s="116">
        <v>9965000</v>
      </c>
      <c r="I127" s="116">
        <v>11152000</v>
      </c>
      <c r="J127" s="116">
        <v>13271000</v>
      </c>
      <c r="K127" s="116">
        <v>12891000</v>
      </c>
      <c r="L127" s="116">
        <v>14592000</v>
      </c>
      <c r="M127" s="116">
        <v>12457000</v>
      </c>
      <c r="N127" s="116">
        <v>12891000</v>
      </c>
      <c r="O127" s="116">
        <v>9135000</v>
      </c>
      <c r="P127" s="116">
        <v>14592000</v>
      </c>
      <c r="Q127" s="108">
        <f t="shared" si="9"/>
        <v>136310000</v>
      </c>
      <c r="R127" s="49"/>
    </row>
    <row r="128" spans="2:18" outlineLevel="1" x14ac:dyDescent="0.25">
      <c r="B128" s="47"/>
      <c r="C128" s="59"/>
      <c r="D128" s="115" t="s">
        <v>102</v>
      </c>
      <c r="E128" s="116">
        <v>3224000</v>
      </c>
      <c r="F128" s="116">
        <v>3203000</v>
      </c>
      <c r="G128" s="116">
        <v>3085000</v>
      </c>
      <c r="H128" s="116">
        <v>3737000</v>
      </c>
      <c r="I128" s="116">
        <v>4182000</v>
      </c>
      <c r="J128" s="116">
        <v>4976000</v>
      </c>
      <c r="K128" s="116">
        <v>4834000</v>
      </c>
      <c r="L128" s="116">
        <v>5472000</v>
      </c>
      <c r="M128" s="116">
        <v>4671000</v>
      </c>
      <c r="N128" s="116">
        <v>4834000</v>
      </c>
      <c r="O128" s="116">
        <v>3426000</v>
      </c>
      <c r="P128" s="116">
        <v>5472000</v>
      </c>
      <c r="Q128" s="108">
        <f t="shared" si="9"/>
        <v>51116000</v>
      </c>
      <c r="R128" s="49"/>
    </row>
    <row r="129" spans="2:18" outlineLevel="1" x14ac:dyDescent="0.25">
      <c r="B129" s="47"/>
      <c r="C129" s="59"/>
      <c r="D129" s="115" t="s">
        <v>103</v>
      </c>
      <c r="E129" s="116">
        <v>122000</v>
      </c>
      <c r="F129" s="116">
        <v>122000</v>
      </c>
      <c r="G129" s="116">
        <v>122000</v>
      </c>
      <c r="H129" s="116">
        <v>122000</v>
      </c>
      <c r="I129" s="116">
        <v>122000</v>
      </c>
      <c r="J129" s="116">
        <v>122000</v>
      </c>
      <c r="K129" s="116">
        <v>122000</v>
      </c>
      <c r="L129" s="116">
        <v>122000</v>
      </c>
      <c r="M129" s="116">
        <v>122000</v>
      </c>
      <c r="N129" s="116">
        <v>122000</v>
      </c>
      <c r="O129" s="116">
        <v>122000</v>
      </c>
      <c r="P129" s="116">
        <v>122000</v>
      </c>
      <c r="Q129" s="108">
        <f t="shared" si="9"/>
        <v>1464000</v>
      </c>
      <c r="R129" s="49"/>
    </row>
    <row r="130" spans="2:18" outlineLevel="1" x14ac:dyDescent="0.25">
      <c r="B130" s="47"/>
      <c r="C130" s="59"/>
      <c r="D130" s="115" t="s">
        <v>115</v>
      </c>
      <c r="E130" s="116">
        <v>10747000</v>
      </c>
      <c r="F130" s="116">
        <v>10677000</v>
      </c>
      <c r="G130" s="116">
        <v>10282000</v>
      </c>
      <c r="H130" s="116">
        <v>12457000</v>
      </c>
      <c r="I130" s="116">
        <v>13940000</v>
      </c>
      <c r="J130" s="116">
        <v>16589000</v>
      </c>
      <c r="K130" s="116">
        <v>16115000</v>
      </c>
      <c r="L130" s="116">
        <v>18240000</v>
      </c>
      <c r="M130" s="116">
        <v>15571000</v>
      </c>
      <c r="N130" s="116">
        <v>16115000</v>
      </c>
      <c r="O130" s="116">
        <v>11419000</v>
      </c>
      <c r="P130" s="116">
        <v>18240000</v>
      </c>
      <c r="Q130" s="108">
        <f t="shared" si="9"/>
        <v>170392000</v>
      </c>
      <c r="R130" s="49"/>
    </row>
    <row r="131" spans="2:18" outlineLevel="1" x14ac:dyDescent="0.25">
      <c r="B131" s="47"/>
      <c r="C131" s="59"/>
      <c r="D131" s="115" t="s">
        <v>105</v>
      </c>
      <c r="E131" s="116">
        <v>3224000</v>
      </c>
      <c r="F131" s="116">
        <v>3203000</v>
      </c>
      <c r="G131" s="116">
        <v>3085000</v>
      </c>
      <c r="H131" s="116">
        <v>3737000</v>
      </c>
      <c r="I131" s="116">
        <v>4182000</v>
      </c>
      <c r="J131" s="116">
        <v>4976000</v>
      </c>
      <c r="K131" s="116">
        <v>4834000</v>
      </c>
      <c r="L131" s="116">
        <v>5472000</v>
      </c>
      <c r="M131" s="116">
        <v>4671120</v>
      </c>
      <c r="N131" s="116">
        <v>4834000</v>
      </c>
      <c r="O131" s="116">
        <v>3426000</v>
      </c>
      <c r="P131" s="116">
        <v>5472000</v>
      </c>
      <c r="Q131" s="108">
        <f t="shared" si="9"/>
        <v>51116120</v>
      </c>
      <c r="R131" s="49"/>
    </row>
    <row r="132" spans="2:18" x14ac:dyDescent="0.25">
      <c r="B132" s="47"/>
      <c r="C132" s="54" t="s">
        <v>30</v>
      </c>
      <c r="D132" s="123"/>
      <c r="E132" s="124">
        <f>SUM(E133:E136)</f>
        <v>366409000</v>
      </c>
      <c r="F132" s="124">
        <f t="shared" ref="F132:Q132" si="11">SUM(F133:F136)</f>
        <v>345844000</v>
      </c>
      <c r="G132" s="124">
        <f t="shared" si="11"/>
        <v>366374000</v>
      </c>
      <c r="H132" s="124">
        <f t="shared" si="11"/>
        <v>354575000</v>
      </c>
      <c r="I132" s="124">
        <f t="shared" si="11"/>
        <v>370784000</v>
      </c>
      <c r="J132" s="124">
        <f t="shared" si="11"/>
        <v>367323000</v>
      </c>
      <c r="K132" s="124">
        <f t="shared" si="11"/>
        <v>388286000</v>
      </c>
      <c r="L132" s="124">
        <f t="shared" si="11"/>
        <v>388286000</v>
      </c>
      <c r="M132" s="124">
        <f t="shared" si="11"/>
        <v>380002000</v>
      </c>
      <c r="N132" s="124">
        <f t="shared" si="11"/>
        <v>379535000</v>
      </c>
      <c r="O132" s="124">
        <f t="shared" si="11"/>
        <v>354575000</v>
      </c>
      <c r="P132" s="124">
        <f t="shared" si="11"/>
        <v>379537240</v>
      </c>
      <c r="Q132" s="124">
        <f t="shared" si="11"/>
        <v>4441530240</v>
      </c>
      <c r="R132" s="49"/>
    </row>
    <row r="133" spans="2:18" outlineLevel="1" x14ac:dyDescent="0.25">
      <c r="B133" s="47"/>
      <c r="C133" s="59"/>
      <c r="D133" s="115" t="str">
        <f>[2]ENGERGY!A12</f>
        <v>Generator Diesel &amp; Oil</v>
      </c>
      <c r="E133" s="116">
        <f>[2]ENGERGY!B12</f>
        <v>0</v>
      </c>
      <c r="F133" s="116">
        <f>[2]ENGERGY!C12</f>
        <v>0</v>
      </c>
      <c r="G133" s="116">
        <f>[2]ENGERGY!D12</f>
        <v>0</v>
      </c>
      <c r="H133" s="116">
        <f>[2]ENGERGY!E12</f>
        <v>0</v>
      </c>
      <c r="I133" s="116">
        <f>[2]ENGERGY!F12</f>
        <v>0</v>
      </c>
      <c r="J133" s="116">
        <f>[2]ENGERGY!G12</f>
        <v>0</v>
      </c>
      <c r="K133" s="116">
        <f>[2]ENGERGY!H12</f>
        <v>0</v>
      </c>
      <c r="L133" s="116">
        <f>[2]ENGERGY!I12</f>
        <v>0</v>
      </c>
      <c r="M133" s="116">
        <f>[2]ENGERGY!J12</f>
        <v>0</v>
      </c>
      <c r="N133" s="116">
        <f>[2]ENGERGY!K12</f>
        <v>0</v>
      </c>
      <c r="O133" s="116">
        <f>[2]ENGERGY!L12</f>
        <v>0</v>
      </c>
      <c r="P133" s="116">
        <f>[2]ENGERGY!M12</f>
        <v>0</v>
      </c>
      <c r="Q133" s="108">
        <f t="shared" si="9"/>
        <v>0</v>
      </c>
      <c r="R133" s="49"/>
    </row>
    <row r="134" spans="2:18" outlineLevel="1" x14ac:dyDescent="0.25">
      <c r="B134" s="47"/>
      <c r="C134" s="59"/>
      <c r="D134" s="115" t="str">
        <f>[2]ENGERGY!A13</f>
        <v>Electricity</v>
      </c>
      <c r="E134" s="116">
        <f>[2]ENGERGY!B13</f>
        <v>249210000</v>
      </c>
      <c r="F134" s="116">
        <f>[2]ENGERGY!C13</f>
        <v>233132000</v>
      </c>
      <c r="G134" s="116">
        <f>[2]ENGERGY!D13</f>
        <v>249210000</v>
      </c>
      <c r="H134" s="116">
        <f>[2]ENGERGY!E13</f>
        <v>241171000</v>
      </c>
      <c r="I134" s="116">
        <f>[2]ENGERGY!F13</f>
        <v>249210000</v>
      </c>
      <c r="J134" s="116">
        <f>[2]ENGERGY!G13</f>
        <v>241171000</v>
      </c>
      <c r="K134" s="116">
        <f>[2]ENGERGY!H13</f>
        <v>249210000</v>
      </c>
      <c r="L134" s="116">
        <f>[2]ENGERGY!I13</f>
        <v>249210000</v>
      </c>
      <c r="M134" s="116">
        <f>[2]ENGERGY!J13</f>
        <v>241171000</v>
      </c>
      <c r="N134" s="116">
        <f>[2]ENGERGY!K13</f>
        <v>249210000</v>
      </c>
      <c r="O134" s="116">
        <f>[2]ENGERGY!L13</f>
        <v>241171000</v>
      </c>
      <c r="P134" s="116">
        <f>[2]ENGERGY!M13</f>
        <v>249212240</v>
      </c>
      <c r="Q134" s="108">
        <f t="shared" si="9"/>
        <v>2942288240</v>
      </c>
      <c r="R134" s="49"/>
    </row>
    <row r="135" spans="2:18" outlineLevel="1" x14ac:dyDescent="0.25">
      <c r="B135" s="47"/>
      <c r="C135" s="59"/>
      <c r="D135" s="115" t="str">
        <f>[2]ENGERGY!A14</f>
        <v>Water</v>
      </c>
      <c r="E135" s="116">
        <f>[2]ENGERGY!B14</f>
        <v>90911000</v>
      </c>
      <c r="F135" s="116">
        <f>[2]ENGERGY!C14</f>
        <v>85046000</v>
      </c>
      <c r="G135" s="116">
        <f>[2]ENGERGY!D14</f>
        <v>90911000</v>
      </c>
      <c r="H135" s="116">
        <f>[2]ENGERGY!E14</f>
        <v>87978000</v>
      </c>
      <c r="I135" s="116">
        <f>[2]ENGERGY!F14</f>
        <v>90911000</v>
      </c>
      <c r="J135" s="116">
        <f>[2]ENGERGY!G14</f>
        <v>87978000</v>
      </c>
      <c r="K135" s="116">
        <f>[2]ENGERGY!H14</f>
        <v>90911000</v>
      </c>
      <c r="L135" s="116">
        <f>[2]ENGERGY!I14</f>
        <v>90911000</v>
      </c>
      <c r="M135" s="116">
        <f>[2]ENGERGY!J14</f>
        <v>87978000</v>
      </c>
      <c r="N135" s="116">
        <f>[2]ENGERGY!K14</f>
        <v>90911000</v>
      </c>
      <c r="O135" s="116">
        <f>[2]ENGERGY!L14</f>
        <v>87978000</v>
      </c>
      <c r="P135" s="116">
        <f>[2]ENGERGY!M14</f>
        <v>90911000</v>
      </c>
      <c r="Q135" s="108">
        <f t="shared" si="9"/>
        <v>1073335000</v>
      </c>
      <c r="R135" s="49"/>
    </row>
    <row r="136" spans="2:18" outlineLevel="1" x14ac:dyDescent="0.25">
      <c r="B136" s="47"/>
      <c r="C136" s="59"/>
      <c r="D136" s="115" t="str">
        <f>[2]ENGERGY!A15</f>
        <v>LPG</v>
      </c>
      <c r="E136" s="116">
        <f>[2]ENGERGY!B15</f>
        <v>26288000</v>
      </c>
      <c r="F136" s="116">
        <f>[2]ENGERGY!C15</f>
        <v>27666000</v>
      </c>
      <c r="G136" s="116">
        <f>[2]ENGERGY!D15</f>
        <v>26253000</v>
      </c>
      <c r="H136" s="116">
        <f>[2]ENGERGY!E15</f>
        <v>25426000</v>
      </c>
      <c r="I136" s="116">
        <f>[2]ENGERGY!F15</f>
        <v>30663000</v>
      </c>
      <c r="J136" s="116">
        <f>[2]ENGERGY!G15</f>
        <v>38174000</v>
      </c>
      <c r="K136" s="116">
        <f>[2]ENGERGY!H15</f>
        <v>48165000</v>
      </c>
      <c r="L136" s="116">
        <f>[2]ENGERGY!I15</f>
        <v>48165000</v>
      </c>
      <c r="M136" s="116">
        <f>[2]ENGERGY!J15</f>
        <v>50853000</v>
      </c>
      <c r="N136" s="116">
        <f>[2]ENGERGY!K15</f>
        <v>39414000</v>
      </c>
      <c r="O136" s="116">
        <f>[2]ENGERGY!L15</f>
        <v>25426000</v>
      </c>
      <c r="P136" s="116">
        <f>[2]ENGERGY!M15</f>
        <v>39414000</v>
      </c>
      <c r="Q136" s="108">
        <f t="shared" si="9"/>
        <v>425907000</v>
      </c>
      <c r="R136" s="49"/>
    </row>
    <row r="137" spans="2:18" x14ac:dyDescent="0.25">
      <c r="B137" s="47"/>
      <c r="C137" s="53" t="s">
        <v>68</v>
      </c>
      <c r="D137" s="109"/>
      <c r="E137" s="131">
        <f>SUM(E138:E169)</f>
        <v>220249700</v>
      </c>
      <c r="F137" s="131">
        <f t="shared" ref="F137:Q137" si="12">SUM(F138:F169)</f>
        <v>227282300</v>
      </c>
      <c r="G137" s="131">
        <f t="shared" si="12"/>
        <v>220086300</v>
      </c>
      <c r="H137" s="131">
        <f t="shared" si="12"/>
        <v>215906300</v>
      </c>
      <c r="I137" s="131">
        <f t="shared" si="12"/>
        <v>243197600</v>
      </c>
      <c r="J137" s="131">
        <f t="shared" si="12"/>
        <v>282304100</v>
      </c>
      <c r="K137" s="131">
        <f t="shared" si="12"/>
        <v>333725900</v>
      </c>
      <c r="L137" s="131">
        <f t="shared" si="12"/>
        <v>333823700</v>
      </c>
      <c r="M137" s="131">
        <f t="shared" si="12"/>
        <v>347580320</v>
      </c>
      <c r="N137" s="131">
        <f t="shared" si="12"/>
        <v>288733800</v>
      </c>
      <c r="O137" s="131">
        <f t="shared" si="12"/>
        <v>215858500</v>
      </c>
      <c r="P137" s="131">
        <f t="shared" si="12"/>
        <v>288831600</v>
      </c>
      <c r="Q137" s="131">
        <f t="shared" si="12"/>
        <v>3217580120</v>
      </c>
      <c r="R137" s="49"/>
    </row>
    <row r="138" spans="2:18" outlineLevel="1" x14ac:dyDescent="0.25">
      <c r="B138" s="47"/>
      <c r="C138" s="59"/>
      <c r="D138" s="115" t="s">
        <v>81</v>
      </c>
      <c r="E138" s="116">
        <v>83148000</v>
      </c>
      <c r="F138" s="116">
        <v>82827000</v>
      </c>
      <c r="G138" s="116">
        <v>83148000</v>
      </c>
      <c r="H138" s="116">
        <v>82988000</v>
      </c>
      <c r="I138" s="116">
        <v>83148000</v>
      </c>
      <c r="J138" s="116">
        <v>82988000</v>
      </c>
      <c r="K138" s="116">
        <v>83148000</v>
      </c>
      <c r="L138" s="116">
        <v>83148000</v>
      </c>
      <c r="M138" s="116">
        <v>82988000</v>
      </c>
      <c r="N138" s="116">
        <v>83148000</v>
      </c>
      <c r="O138" s="116">
        <v>82988000</v>
      </c>
      <c r="P138" s="116">
        <v>83148000</v>
      </c>
      <c r="Q138" s="108">
        <f t="shared" si="9"/>
        <v>996815000</v>
      </c>
      <c r="R138" s="49"/>
    </row>
    <row r="139" spans="2:18" outlineLevel="1" x14ac:dyDescent="0.25">
      <c r="B139" s="47"/>
      <c r="C139" s="59"/>
      <c r="D139" s="115" t="s">
        <v>119</v>
      </c>
      <c r="E139" s="116">
        <v>819100</v>
      </c>
      <c r="F139" s="116">
        <v>819100</v>
      </c>
      <c r="G139" s="116">
        <v>819100</v>
      </c>
      <c r="H139" s="116">
        <v>819100</v>
      </c>
      <c r="I139" s="116">
        <v>819100</v>
      </c>
      <c r="J139" s="116">
        <v>819100</v>
      </c>
      <c r="K139" s="116">
        <v>819100</v>
      </c>
      <c r="L139" s="116">
        <v>819100</v>
      </c>
      <c r="M139" s="116">
        <v>819100</v>
      </c>
      <c r="N139" s="116">
        <v>819100</v>
      </c>
      <c r="O139" s="116">
        <v>819100</v>
      </c>
      <c r="P139" s="116">
        <v>819100</v>
      </c>
      <c r="Q139" s="108">
        <f t="shared" si="9"/>
        <v>9829200</v>
      </c>
      <c r="R139" s="49"/>
    </row>
    <row r="140" spans="2:18" outlineLevel="1" x14ac:dyDescent="0.25">
      <c r="B140" s="47"/>
      <c r="C140" s="59"/>
      <c r="D140" s="115" t="s">
        <v>156</v>
      </c>
      <c r="E140" s="116">
        <v>12393700</v>
      </c>
      <c r="F140" s="116">
        <v>13065000</v>
      </c>
      <c r="G140" s="116">
        <v>12380300</v>
      </c>
      <c r="H140" s="116">
        <v>12004700</v>
      </c>
      <c r="I140" s="116">
        <v>14474300</v>
      </c>
      <c r="J140" s="116">
        <v>18046500</v>
      </c>
      <c r="K140" s="116">
        <v>22727900</v>
      </c>
      <c r="L140" s="116">
        <v>22727900</v>
      </c>
      <c r="M140" s="116">
        <v>24009400</v>
      </c>
      <c r="N140" s="116">
        <v>18621100</v>
      </c>
      <c r="O140" s="116">
        <v>12004700</v>
      </c>
      <c r="P140" s="116">
        <v>18621100</v>
      </c>
      <c r="Q140" s="108">
        <f t="shared" si="9"/>
        <v>201076600</v>
      </c>
      <c r="R140" s="49"/>
    </row>
    <row r="141" spans="2:18" outlineLevel="1" x14ac:dyDescent="0.25">
      <c r="B141" s="47"/>
      <c r="C141" s="59"/>
      <c r="D141" s="115" t="s">
        <v>157</v>
      </c>
      <c r="E141" s="116">
        <v>15934700</v>
      </c>
      <c r="F141" s="116">
        <v>16797200</v>
      </c>
      <c r="G141" s="116">
        <v>15918100</v>
      </c>
      <c r="H141" s="116">
        <v>15434600</v>
      </c>
      <c r="I141" s="116">
        <v>18610000</v>
      </c>
      <c r="J141" s="116">
        <v>23203600</v>
      </c>
      <c r="K141" s="116">
        <v>29220900</v>
      </c>
      <c r="L141" s="116">
        <v>29220900</v>
      </c>
      <c r="M141" s="116">
        <v>30868100</v>
      </c>
      <c r="N141" s="116">
        <v>23941600</v>
      </c>
      <c r="O141" s="116">
        <v>15434600</v>
      </c>
      <c r="P141" s="116">
        <v>23941600</v>
      </c>
      <c r="Q141" s="108">
        <f t="shared" ref="Q141:Q176" si="13">SUM(E141:P141)</f>
        <v>258525900</v>
      </c>
      <c r="R141" s="49"/>
    </row>
    <row r="142" spans="2:18" outlineLevel="1" x14ac:dyDescent="0.25">
      <c r="B142" s="47"/>
      <c r="C142" s="59"/>
      <c r="D142" s="115" t="s">
        <v>158</v>
      </c>
      <c r="E142" s="116">
        <v>7966800</v>
      </c>
      <c r="F142" s="116">
        <v>8398100</v>
      </c>
      <c r="G142" s="116">
        <v>7959000</v>
      </c>
      <c r="H142" s="116">
        <v>7716700</v>
      </c>
      <c r="I142" s="116">
        <v>9305000</v>
      </c>
      <c r="J142" s="116">
        <v>11601200</v>
      </c>
      <c r="K142" s="116">
        <v>14611000</v>
      </c>
      <c r="L142" s="116">
        <v>14611000</v>
      </c>
      <c r="M142" s="116">
        <v>15434600</v>
      </c>
      <c r="N142" s="116">
        <v>11970200</v>
      </c>
      <c r="O142" s="116">
        <v>7716700</v>
      </c>
      <c r="P142" s="116">
        <v>11970200</v>
      </c>
      <c r="Q142" s="108">
        <f t="shared" si="13"/>
        <v>129260500</v>
      </c>
      <c r="R142" s="49"/>
    </row>
    <row r="143" spans="2:18" outlineLevel="1" x14ac:dyDescent="0.25">
      <c r="B143" s="47"/>
      <c r="C143" s="59"/>
      <c r="D143" s="115" t="s">
        <v>159</v>
      </c>
      <c r="E143" s="116">
        <v>4072300</v>
      </c>
      <c r="F143" s="116">
        <v>4292400</v>
      </c>
      <c r="G143" s="116">
        <v>4067900</v>
      </c>
      <c r="H143" s="116">
        <v>3944500</v>
      </c>
      <c r="I143" s="116">
        <v>4755900</v>
      </c>
      <c r="J143" s="116">
        <v>5929500</v>
      </c>
      <c r="K143" s="116">
        <v>7467800</v>
      </c>
      <c r="L143" s="116">
        <v>7467800</v>
      </c>
      <c r="M143" s="116">
        <v>7889000</v>
      </c>
      <c r="N143" s="116">
        <v>6118500</v>
      </c>
      <c r="O143" s="116">
        <v>3944500</v>
      </c>
      <c r="P143" s="116">
        <v>6118500</v>
      </c>
      <c r="Q143" s="108">
        <f t="shared" si="13"/>
        <v>66068600</v>
      </c>
      <c r="R143" s="49"/>
    </row>
    <row r="144" spans="2:18" outlineLevel="1" x14ac:dyDescent="0.25">
      <c r="B144" s="47"/>
      <c r="C144" s="59"/>
      <c r="D144" s="115" t="s">
        <v>160</v>
      </c>
      <c r="E144" s="116">
        <v>5488300</v>
      </c>
      <c r="F144" s="116">
        <v>5786200</v>
      </c>
      <c r="G144" s="116">
        <v>5482700</v>
      </c>
      <c r="H144" s="116">
        <v>5316000</v>
      </c>
      <c r="I144" s="116">
        <v>6409700</v>
      </c>
      <c r="J144" s="116">
        <v>7992400</v>
      </c>
      <c r="K144" s="116">
        <v>10065200</v>
      </c>
      <c r="L144" s="116">
        <v>10065200</v>
      </c>
      <c r="M144" s="116">
        <v>10632100</v>
      </c>
      <c r="N144" s="116">
        <v>8246900</v>
      </c>
      <c r="O144" s="116">
        <v>5316000</v>
      </c>
      <c r="P144" s="116">
        <v>8246900</v>
      </c>
      <c r="Q144" s="108">
        <f t="shared" si="13"/>
        <v>89047600</v>
      </c>
      <c r="R144" s="49"/>
    </row>
    <row r="145" spans="2:18" outlineLevel="1" x14ac:dyDescent="0.25">
      <c r="B145" s="47"/>
      <c r="C145" s="59"/>
      <c r="D145" s="115" t="s">
        <v>161</v>
      </c>
      <c r="E145" s="116">
        <v>4425800</v>
      </c>
      <c r="F145" s="116">
        <v>4665800</v>
      </c>
      <c r="G145" s="116">
        <v>4421300</v>
      </c>
      <c r="H145" s="116">
        <v>4286800</v>
      </c>
      <c r="I145" s="116">
        <v>5169300</v>
      </c>
      <c r="J145" s="116">
        <v>6445300</v>
      </c>
      <c r="K145" s="116">
        <v>8116900</v>
      </c>
      <c r="L145" s="116">
        <v>8116900</v>
      </c>
      <c r="M145" s="116">
        <v>8574800</v>
      </c>
      <c r="N145" s="116">
        <v>6649800</v>
      </c>
      <c r="O145" s="116">
        <v>4286800</v>
      </c>
      <c r="P145" s="116">
        <v>6649800</v>
      </c>
      <c r="Q145" s="108">
        <f t="shared" si="13"/>
        <v>71809300</v>
      </c>
      <c r="R145" s="49"/>
    </row>
    <row r="146" spans="2:18" outlineLevel="1" x14ac:dyDescent="0.25">
      <c r="B146" s="47"/>
      <c r="C146" s="59"/>
      <c r="D146" s="115" t="s">
        <v>162</v>
      </c>
      <c r="E146" s="116">
        <v>8852600</v>
      </c>
      <c r="F146" s="116">
        <v>9331700</v>
      </c>
      <c r="G146" s="116">
        <v>8842600</v>
      </c>
      <c r="H146" s="116">
        <v>8574800</v>
      </c>
      <c r="I146" s="116">
        <v>10338600</v>
      </c>
      <c r="J146" s="116">
        <v>12890500</v>
      </c>
      <c r="K146" s="116">
        <v>16233700</v>
      </c>
      <c r="L146" s="116">
        <v>16233700</v>
      </c>
      <c r="M146" s="116">
        <v>17149500</v>
      </c>
      <c r="N146" s="116">
        <v>13300600</v>
      </c>
      <c r="O146" s="116">
        <v>8574800</v>
      </c>
      <c r="P146" s="116">
        <v>13300600</v>
      </c>
      <c r="Q146" s="108">
        <f t="shared" si="13"/>
        <v>143623700</v>
      </c>
      <c r="R146" s="49"/>
    </row>
    <row r="147" spans="2:18" outlineLevel="1" x14ac:dyDescent="0.25">
      <c r="B147" s="47"/>
      <c r="C147" s="59"/>
      <c r="D147" s="115" t="s">
        <v>163</v>
      </c>
      <c r="E147" s="116">
        <v>444600</v>
      </c>
      <c r="F147" s="116">
        <v>467900</v>
      </c>
      <c r="G147" s="116">
        <v>443500</v>
      </c>
      <c r="H147" s="116">
        <v>430100</v>
      </c>
      <c r="I147" s="116">
        <v>519000</v>
      </c>
      <c r="J147" s="116">
        <v>646900</v>
      </c>
      <c r="K147" s="116">
        <v>814700</v>
      </c>
      <c r="L147" s="116">
        <v>814700</v>
      </c>
      <c r="M147" s="116">
        <v>861420</v>
      </c>
      <c r="N147" s="116">
        <v>668000</v>
      </c>
      <c r="O147" s="116">
        <v>430100</v>
      </c>
      <c r="P147" s="116">
        <v>668000</v>
      </c>
      <c r="Q147" s="108">
        <f t="shared" si="13"/>
        <v>7208920</v>
      </c>
      <c r="R147" s="49"/>
    </row>
    <row r="148" spans="2:18" outlineLevel="1" x14ac:dyDescent="0.25">
      <c r="B148" s="47"/>
      <c r="C148" s="59"/>
      <c r="D148" s="115" t="s">
        <v>164</v>
      </c>
      <c r="E148" s="116">
        <v>1770500</v>
      </c>
      <c r="F148" s="116">
        <v>1866100</v>
      </c>
      <c r="G148" s="116">
        <v>1768300</v>
      </c>
      <c r="H148" s="116">
        <v>1715000</v>
      </c>
      <c r="I148" s="116">
        <v>2067300</v>
      </c>
      <c r="J148" s="116">
        <v>2578500</v>
      </c>
      <c r="K148" s="116">
        <v>3246500</v>
      </c>
      <c r="L148" s="116">
        <v>3246500</v>
      </c>
      <c r="M148" s="116">
        <v>3429900</v>
      </c>
      <c r="N148" s="116">
        <v>2659700</v>
      </c>
      <c r="O148" s="116">
        <v>1715000</v>
      </c>
      <c r="P148" s="116">
        <v>2659700</v>
      </c>
      <c r="Q148" s="108">
        <f t="shared" si="13"/>
        <v>28723000</v>
      </c>
      <c r="R148" s="49"/>
    </row>
    <row r="149" spans="2:18" outlineLevel="1" x14ac:dyDescent="0.25">
      <c r="B149" s="47"/>
      <c r="C149" s="59"/>
      <c r="D149" s="115" t="s">
        <v>165</v>
      </c>
      <c r="E149" s="116">
        <v>3009800</v>
      </c>
      <c r="F149" s="116">
        <v>3173200</v>
      </c>
      <c r="G149" s="116">
        <v>3006400</v>
      </c>
      <c r="H149" s="116">
        <v>2915300</v>
      </c>
      <c r="I149" s="116">
        <v>3515500</v>
      </c>
      <c r="J149" s="116">
        <v>4382400</v>
      </c>
      <c r="K149" s="116">
        <v>5519400</v>
      </c>
      <c r="L149" s="116">
        <v>5519400</v>
      </c>
      <c r="M149" s="116">
        <v>5830600</v>
      </c>
      <c r="N149" s="116">
        <v>4522500</v>
      </c>
      <c r="O149" s="116">
        <v>2915300</v>
      </c>
      <c r="P149" s="116">
        <v>4522500</v>
      </c>
      <c r="Q149" s="108">
        <f t="shared" si="13"/>
        <v>48832300</v>
      </c>
      <c r="R149" s="49"/>
    </row>
    <row r="150" spans="2:18" outlineLevel="1" x14ac:dyDescent="0.25">
      <c r="B150" s="47"/>
      <c r="C150" s="59"/>
      <c r="D150" s="115" t="s">
        <v>166</v>
      </c>
      <c r="E150" s="116">
        <v>884700</v>
      </c>
      <c r="F150" s="116">
        <v>933600</v>
      </c>
      <c r="G150" s="116">
        <v>884700</v>
      </c>
      <c r="H150" s="116">
        <v>856900</v>
      </c>
      <c r="I150" s="116">
        <v>1033600</v>
      </c>
      <c r="J150" s="116">
        <v>1289300</v>
      </c>
      <c r="K150" s="116">
        <v>1623800</v>
      </c>
      <c r="L150" s="116">
        <v>1623800</v>
      </c>
      <c r="M150" s="116">
        <v>1715000</v>
      </c>
      <c r="N150" s="116">
        <v>1330400</v>
      </c>
      <c r="O150" s="116">
        <v>856900</v>
      </c>
      <c r="P150" s="116">
        <v>1330400</v>
      </c>
      <c r="Q150" s="108">
        <f t="shared" si="13"/>
        <v>14363100</v>
      </c>
      <c r="R150" s="49"/>
    </row>
    <row r="151" spans="2:18" outlineLevel="1" x14ac:dyDescent="0.25">
      <c r="B151" s="47"/>
      <c r="C151" s="59"/>
      <c r="D151" s="115" t="s">
        <v>167</v>
      </c>
      <c r="E151" s="116">
        <v>2673000</v>
      </c>
      <c r="F151" s="116">
        <v>2818600</v>
      </c>
      <c r="G151" s="116">
        <v>2670800</v>
      </c>
      <c r="H151" s="116">
        <v>2589700</v>
      </c>
      <c r="I151" s="116">
        <v>3122000</v>
      </c>
      <c r="J151" s="116">
        <v>3893400</v>
      </c>
      <c r="K151" s="116">
        <v>4902600</v>
      </c>
      <c r="L151" s="116">
        <v>4902600</v>
      </c>
      <c r="M151" s="116">
        <v>5179300</v>
      </c>
      <c r="N151" s="116">
        <v>4016800</v>
      </c>
      <c r="O151" s="116">
        <v>2589700</v>
      </c>
      <c r="P151" s="116">
        <v>4016800</v>
      </c>
      <c r="Q151" s="108">
        <f t="shared" si="13"/>
        <v>43375300</v>
      </c>
      <c r="R151" s="49"/>
    </row>
    <row r="152" spans="2:18" outlineLevel="1" x14ac:dyDescent="0.25">
      <c r="B152" s="47"/>
      <c r="C152" s="59"/>
      <c r="D152" s="115" t="s">
        <v>168</v>
      </c>
      <c r="E152" s="116">
        <v>397900</v>
      </c>
      <c r="F152" s="116">
        <v>420100</v>
      </c>
      <c r="G152" s="116">
        <v>397900</v>
      </c>
      <c r="H152" s="116">
        <v>385700</v>
      </c>
      <c r="I152" s="116">
        <v>465700</v>
      </c>
      <c r="J152" s="116">
        <v>580200</v>
      </c>
      <c r="K152" s="116">
        <v>730200</v>
      </c>
      <c r="L152" s="116">
        <v>730200</v>
      </c>
      <c r="M152" s="116">
        <v>771300</v>
      </c>
      <c r="N152" s="116">
        <v>599100</v>
      </c>
      <c r="O152" s="116">
        <v>385700</v>
      </c>
      <c r="P152" s="116">
        <v>599100</v>
      </c>
      <c r="Q152" s="108">
        <f t="shared" si="13"/>
        <v>6463100</v>
      </c>
      <c r="R152" s="49"/>
    </row>
    <row r="153" spans="2:18" outlineLevel="1" x14ac:dyDescent="0.25">
      <c r="B153" s="47"/>
      <c r="C153" s="59"/>
      <c r="D153" s="115" t="s">
        <v>169</v>
      </c>
      <c r="E153" s="116">
        <v>2655200</v>
      </c>
      <c r="F153" s="116">
        <v>2799700</v>
      </c>
      <c r="G153" s="116">
        <v>2653000</v>
      </c>
      <c r="H153" s="116">
        <v>2571900</v>
      </c>
      <c r="I153" s="116">
        <v>3102000</v>
      </c>
      <c r="J153" s="116">
        <v>3866700</v>
      </c>
      <c r="K153" s="116">
        <v>4870300</v>
      </c>
      <c r="L153" s="116">
        <v>4870300</v>
      </c>
      <c r="M153" s="116">
        <v>5144900</v>
      </c>
      <c r="N153" s="116">
        <v>3990100</v>
      </c>
      <c r="O153" s="116">
        <v>2571900</v>
      </c>
      <c r="P153" s="116">
        <v>3990100</v>
      </c>
      <c r="Q153" s="108">
        <f t="shared" si="13"/>
        <v>43086100</v>
      </c>
      <c r="R153" s="49"/>
    </row>
    <row r="154" spans="2:18" outlineLevel="1" x14ac:dyDescent="0.25">
      <c r="B154" s="47"/>
      <c r="C154" s="59"/>
      <c r="D154" s="115" t="s">
        <v>170</v>
      </c>
      <c r="E154" s="116">
        <v>354500</v>
      </c>
      <c r="F154" s="116">
        <v>373400</v>
      </c>
      <c r="G154" s="116">
        <v>353400</v>
      </c>
      <c r="H154" s="116">
        <v>343400</v>
      </c>
      <c r="I154" s="116">
        <v>413500</v>
      </c>
      <c r="J154" s="116">
        <v>515700</v>
      </c>
      <c r="K154" s="116">
        <v>649100</v>
      </c>
      <c r="L154" s="116">
        <v>649100</v>
      </c>
      <c r="M154" s="116">
        <v>685800</v>
      </c>
      <c r="N154" s="116">
        <v>532400</v>
      </c>
      <c r="O154" s="116">
        <v>343400</v>
      </c>
      <c r="P154" s="116">
        <v>532400</v>
      </c>
      <c r="Q154" s="108">
        <f t="shared" si="13"/>
        <v>5746100</v>
      </c>
      <c r="R154" s="49"/>
    </row>
    <row r="155" spans="2:18" outlineLevel="1" x14ac:dyDescent="0.25">
      <c r="B155" s="47"/>
      <c r="C155" s="59"/>
      <c r="D155" s="115" t="s">
        <v>171</v>
      </c>
      <c r="E155" s="116">
        <v>5488300</v>
      </c>
      <c r="F155" s="116">
        <v>5786200</v>
      </c>
      <c r="G155" s="116">
        <v>5482700</v>
      </c>
      <c r="H155" s="116">
        <v>5316000</v>
      </c>
      <c r="I155" s="116">
        <v>6409700</v>
      </c>
      <c r="J155" s="116">
        <v>7992400</v>
      </c>
      <c r="K155" s="116">
        <v>10065200</v>
      </c>
      <c r="L155" s="116">
        <v>10065200</v>
      </c>
      <c r="M155" s="116">
        <v>10632100</v>
      </c>
      <c r="N155" s="116">
        <v>8246900</v>
      </c>
      <c r="O155" s="116">
        <v>5316000</v>
      </c>
      <c r="P155" s="116">
        <v>8246900</v>
      </c>
      <c r="Q155" s="108">
        <f t="shared" si="13"/>
        <v>89047600</v>
      </c>
      <c r="R155" s="49"/>
    </row>
    <row r="156" spans="2:18" outlineLevel="1" x14ac:dyDescent="0.25">
      <c r="B156" s="47"/>
      <c r="C156" s="59"/>
      <c r="D156" s="115" t="s">
        <v>172</v>
      </c>
      <c r="E156" s="116">
        <v>3541100</v>
      </c>
      <c r="F156" s="116">
        <v>3732200</v>
      </c>
      <c r="G156" s="116">
        <v>3537700</v>
      </c>
      <c r="H156" s="116">
        <v>3429900</v>
      </c>
      <c r="I156" s="116">
        <v>4135700</v>
      </c>
      <c r="J156" s="116">
        <v>5156000</v>
      </c>
      <c r="K156" s="116">
        <v>6494200</v>
      </c>
      <c r="L156" s="116">
        <v>6494200</v>
      </c>
      <c r="M156" s="116">
        <v>6859800</v>
      </c>
      <c r="N156" s="116">
        <v>5320500</v>
      </c>
      <c r="O156" s="116">
        <v>3429900</v>
      </c>
      <c r="P156" s="116">
        <v>5320500</v>
      </c>
      <c r="Q156" s="108">
        <f t="shared" si="13"/>
        <v>57451700</v>
      </c>
      <c r="R156" s="49"/>
    </row>
    <row r="157" spans="2:18" outlineLevel="1" x14ac:dyDescent="0.25">
      <c r="B157" s="47"/>
      <c r="C157" s="59"/>
      <c r="D157" s="115" t="s">
        <v>173</v>
      </c>
      <c r="E157" s="116">
        <v>7082100</v>
      </c>
      <c r="F157" s="116">
        <v>7465600</v>
      </c>
      <c r="G157" s="116">
        <v>7074300</v>
      </c>
      <c r="H157" s="116">
        <v>6859800</v>
      </c>
      <c r="I157" s="116">
        <v>8271300</v>
      </c>
      <c r="J157" s="116">
        <v>10313100</v>
      </c>
      <c r="K157" s="116">
        <v>12987200</v>
      </c>
      <c r="L157" s="116">
        <v>12987200</v>
      </c>
      <c r="M157" s="116">
        <v>13719600</v>
      </c>
      <c r="N157" s="116">
        <v>10640900</v>
      </c>
      <c r="O157" s="116">
        <v>6859800</v>
      </c>
      <c r="P157" s="116">
        <v>10640900</v>
      </c>
      <c r="Q157" s="108">
        <f t="shared" si="13"/>
        <v>114901800</v>
      </c>
      <c r="R157" s="49"/>
    </row>
    <row r="158" spans="2:18" outlineLevel="1" x14ac:dyDescent="0.25">
      <c r="B158" s="47"/>
      <c r="C158" s="59"/>
      <c r="D158" s="115" t="s">
        <v>174</v>
      </c>
      <c r="E158" s="116">
        <v>26557900</v>
      </c>
      <c r="F158" s="116">
        <v>27995000</v>
      </c>
      <c r="G158" s="116">
        <v>26529000</v>
      </c>
      <c r="H158" s="116">
        <v>25724300</v>
      </c>
      <c r="I158" s="116">
        <v>31015900</v>
      </c>
      <c r="J158" s="116">
        <v>38671500</v>
      </c>
      <c r="K158" s="116">
        <v>48702300</v>
      </c>
      <c r="L158" s="116">
        <v>48702300</v>
      </c>
      <c r="M158" s="116">
        <v>51447500</v>
      </c>
      <c r="N158" s="116">
        <v>39901900</v>
      </c>
      <c r="O158" s="116">
        <v>25724300</v>
      </c>
      <c r="P158" s="116">
        <v>39901900</v>
      </c>
      <c r="Q158" s="108">
        <f t="shared" si="13"/>
        <v>430873800</v>
      </c>
      <c r="R158" s="49"/>
    </row>
    <row r="159" spans="2:18" outlineLevel="1" x14ac:dyDescent="0.25">
      <c r="B159" s="47"/>
      <c r="C159" s="59"/>
      <c r="D159" s="115" t="s">
        <v>112</v>
      </c>
      <c r="E159" s="116">
        <v>8852600</v>
      </c>
      <c r="F159" s="116">
        <v>9331700</v>
      </c>
      <c r="G159" s="116">
        <v>8842600</v>
      </c>
      <c r="H159" s="116">
        <v>8574800</v>
      </c>
      <c r="I159" s="116">
        <v>10338600</v>
      </c>
      <c r="J159" s="116">
        <v>12890500</v>
      </c>
      <c r="K159" s="116">
        <v>16233700</v>
      </c>
      <c r="L159" s="116">
        <v>16233700</v>
      </c>
      <c r="M159" s="116">
        <v>17149500</v>
      </c>
      <c r="N159" s="116">
        <v>13300600</v>
      </c>
      <c r="O159" s="116">
        <v>8574800</v>
      </c>
      <c r="P159" s="116">
        <v>13300600</v>
      </c>
      <c r="Q159" s="108">
        <f t="shared" si="13"/>
        <v>143623700</v>
      </c>
      <c r="R159" s="49"/>
    </row>
    <row r="160" spans="2:18" outlineLevel="1" x14ac:dyDescent="0.25">
      <c r="B160" s="47"/>
      <c r="C160" s="59"/>
      <c r="D160" s="115" t="s">
        <v>175</v>
      </c>
      <c r="E160" s="116">
        <v>3186500</v>
      </c>
      <c r="F160" s="116">
        <v>3359900</v>
      </c>
      <c r="G160" s="116">
        <v>3183200</v>
      </c>
      <c r="H160" s="116">
        <v>3086500</v>
      </c>
      <c r="I160" s="116">
        <v>3722200</v>
      </c>
      <c r="J160" s="116">
        <v>4640300</v>
      </c>
      <c r="K160" s="116">
        <v>5844000</v>
      </c>
      <c r="L160" s="116">
        <v>5844000</v>
      </c>
      <c r="M160" s="116">
        <v>6174100</v>
      </c>
      <c r="N160" s="116">
        <v>4788100</v>
      </c>
      <c r="O160" s="116">
        <v>3086500</v>
      </c>
      <c r="P160" s="116">
        <v>4788100</v>
      </c>
      <c r="Q160" s="108">
        <f t="shared" si="13"/>
        <v>51703400</v>
      </c>
      <c r="R160" s="49"/>
    </row>
    <row r="161" spans="2:18" outlineLevel="1" x14ac:dyDescent="0.25">
      <c r="B161" s="47"/>
      <c r="C161" s="59"/>
      <c r="D161" s="115" t="s">
        <v>96</v>
      </c>
      <c r="E161" s="116">
        <v>442400</v>
      </c>
      <c r="F161" s="116">
        <v>466800</v>
      </c>
      <c r="G161" s="116">
        <v>442400</v>
      </c>
      <c r="H161" s="116">
        <v>429000</v>
      </c>
      <c r="I161" s="116">
        <v>516800</v>
      </c>
      <c r="J161" s="116">
        <v>644600</v>
      </c>
      <c r="K161" s="116">
        <v>811400</v>
      </c>
      <c r="L161" s="116">
        <v>811400</v>
      </c>
      <c r="M161" s="116">
        <v>856900</v>
      </c>
      <c r="N161" s="116">
        <v>664600</v>
      </c>
      <c r="O161" s="116">
        <v>429000</v>
      </c>
      <c r="P161" s="116">
        <v>664600</v>
      </c>
      <c r="Q161" s="108">
        <f t="shared" si="13"/>
        <v>7179900</v>
      </c>
      <c r="R161" s="49"/>
    </row>
    <row r="162" spans="2:18" outlineLevel="1" x14ac:dyDescent="0.25">
      <c r="B162" s="47"/>
      <c r="C162" s="59"/>
      <c r="D162" s="115" t="s">
        <v>176</v>
      </c>
      <c r="E162" s="116">
        <v>3594400</v>
      </c>
      <c r="F162" s="116">
        <v>3788900</v>
      </c>
      <c r="G162" s="116">
        <v>3590000</v>
      </c>
      <c r="H162" s="116">
        <v>3481000</v>
      </c>
      <c r="I162" s="116">
        <v>4197900</v>
      </c>
      <c r="J162" s="116">
        <v>5233800</v>
      </c>
      <c r="K162" s="116">
        <v>6590800</v>
      </c>
      <c r="L162" s="116">
        <v>6590800</v>
      </c>
      <c r="M162" s="116">
        <v>6962100</v>
      </c>
      <c r="N162" s="116">
        <v>5400500</v>
      </c>
      <c r="O162" s="116">
        <v>3481000</v>
      </c>
      <c r="P162" s="116">
        <v>5400500</v>
      </c>
      <c r="Q162" s="108">
        <f t="shared" si="13"/>
        <v>58311700</v>
      </c>
      <c r="R162" s="49"/>
    </row>
    <row r="163" spans="2:18" outlineLevel="1" x14ac:dyDescent="0.25">
      <c r="B163" s="47"/>
      <c r="C163" s="59"/>
      <c r="D163" s="115" t="s">
        <v>177</v>
      </c>
      <c r="E163" s="116">
        <v>2655200</v>
      </c>
      <c r="F163" s="116">
        <v>2799700</v>
      </c>
      <c r="G163" s="116">
        <v>2653000</v>
      </c>
      <c r="H163" s="116">
        <v>2571900</v>
      </c>
      <c r="I163" s="116">
        <v>3102000</v>
      </c>
      <c r="J163" s="116">
        <v>3866700</v>
      </c>
      <c r="K163" s="116">
        <v>4870300</v>
      </c>
      <c r="L163" s="116">
        <v>4870300</v>
      </c>
      <c r="M163" s="116">
        <v>5144900</v>
      </c>
      <c r="N163" s="116">
        <v>3990100</v>
      </c>
      <c r="O163" s="116">
        <v>2571900</v>
      </c>
      <c r="P163" s="116">
        <v>3990100</v>
      </c>
      <c r="Q163" s="108">
        <f t="shared" si="13"/>
        <v>43086100</v>
      </c>
      <c r="R163" s="49"/>
    </row>
    <row r="164" spans="2:18" outlineLevel="1" x14ac:dyDescent="0.25">
      <c r="B164" s="47"/>
      <c r="C164" s="59"/>
      <c r="D164" s="115" t="s">
        <v>100</v>
      </c>
      <c r="E164" s="116">
        <v>531300</v>
      </c>
      <c r="F164" s="116">
        <v>560200</v>
      </c>
      <c r="G164" s="116">
        <v>530200</v>
      </c>
      <c r="H164" s="116">
        <v>514600</v>
      </c>
      <c r="I164" s="116">
        <v>620200</v>
      </c>
      <c r="J164" s="116">
        <v>773600</v>
      </c>
      <c r="K164" s="116">
        <v>973600</v>
      </c>
      <c r="L164" s="116">
        <v>973600</v>
      </c>
      <c r="M164" s="116">
        <v>1029200</v>
      </c>
      <c r="N164" s="116">
        <v>798000</v>
      </c>
      <c r="O164" s="116">
        <v>514600</v>
      </c>
      <c r="P164" s="116">
        <v>798000</v>
      </c>
      <c r="Q164" s="108">
        <f t="shared" si="13"/>
        <v>8617100</v>
      </c>
      <c r="R164" s="49"/>
    </row>
    <row r="165" spans="2:18" outlineLevel="1" x14ac:dyDescent="0.25">
      <c r="B165" s="47"/>
      <c r="C165" s="59"/>
      <c r="D165" s="115" t="s">
        <v>101</v>
      </c>
      <c r="E165" s="116">
        <v>88900</v>
      </c>
      <c r="F165" s="116">
        <v>93400</v>
      </c>
      <c r="G165" s="116">
        <v>88900</v>
      </c>
      <c r="H165" s="116">
        <v>85600</v>
      </c>
      <c r="I165" s="116">
        <v>103400</v>
      </c>
      <c r="J165" s="116">
        <v>128900</v>
      </c>
      <c r="K165" s="116">
        <v>162300</v>
      </c>
      <c r="L165" s="116">
        <v>162300</v>
      </c>
      <c r="M165" s="116">
        <v>171200</v>
      </c>
      <c r="N165" s="116">
        <v>133400</v>
      </c>
      <c r="O165" s="116">
        <v>85600</v>
      </c>
      <c r="P165" s="116">
        <v>133400</v>
      </c>
      <c r="Q165" s="108">
        <f t="shared" si="13"/>
        <v>1437300</v>
      </c>
      <c r="R165" s="49"/>
    </row>
    <row r="166" spans="2:18" outlineLevel="1" x14ac:dyDescent="0.25">
      <c r="B166" s="47"/>
      <c r="C166" s="59"/>
      <c r="D166" s="115" t="s">
        <v>102</v>
      </c>
      <c r="E166" s="116">
        <v>53300</v>
      </c>
      <c r="F166" s="116">
        <v>55600</v>
      </c>
      <c r="G166" s="116">
        <v>53300</v>
      </c>
      <c r="H166" s="116">
        <v>51100</v>
      </c>
      <c r="I166" s="116">
        <v>62200</v>
      </c>
      <c r="J166" s="116">
        <v>77800</v>
      </c>
      <c r="K166" s="116">
        <v>97800</v>
      </c>
      <c r="L166" s="116">
        <v>97800</v>
      </c>
      <c r="M166" s="116">
        <v>103400</v>
      </c>
      <c r="N166" s="116">
        <v>80000</v>
      </c>
      <c r="O166" s="116">
        <v>51100</v>
      </c>
      <c r="P166" s="116">
        <v>80000</v>
      </c>
      <c r="Q166" s="108">
        <f t="shared" si="13"/>
        <v>863400</v>
      </c>
      <c r="R166" s="49"/>
    </row>
    <row r="167" spans="2:18" outlineLevel="1" x14ac:dyDescent="0.25">
      <c r="B167" s="47"/>
      <c r="C167" s="59"/>
      <c r="D167" s="115" t="s">
        <v>178</v>
      </c>
      <c r="E167" s="116">
        <v>0</v>
      </c>
      <c r="F167" s="116">
        <v>0</v>
      </c>
      <c r="G167" s="116">
        <v>0</v>
      </c>
      <c r="H167" s="116">
        <v>0</v>
      </c>
      <c r="I167" s="116">
        <v>0</v>
      </c>
      <c r="J167" s="116">
        <v>0</v>
      </c>
      <c r="K167" s="116">
        <v>0</v>
      </c>
      <c r="L167" s="116">
        <v>0</v>
      </c>
      <c r="M167" s="116">
        <v>0</v>
      </c>
      <c r="N167" s="116">
        <v>0</v>
      </c>
      <c r="O167" s="116">
        <v>0</v>
      </c>
      <c r="P167" s="116">
        <v>0</v>
      </c>
      <c r="Q167" s="108">
        <f t="shared" si="13"/>
        <v>0</v>
      </c>
      <c r="R167" s="49"/>
    </row>
    <row r="168" spans="2:18" outlineLevel="1" x14ac:dyDescent="0.25">
      <c r="B168" s="47"/>
      <c r="C168" s="59"/>
      <c r="D168" s="115" t="s">
        <v>131</v>
      </c>
      <c r="E168" s="116">
        <v>1999500</v>
      </c>
      <c r="F168" s="116">
        <v>2078400</v>
      </c>
      <c r="G168" s="116">
        <v>1977300</v>
      </c>
      <c r="H168" s="116">
        <v>2031700</v>
      </c>
      <c r="I168" s="116">
        <v>2399600</v>
      </c>
      <c r="J168" s="116">
        <v>2956400</v>
      </c>
      <c r="K168" s="116">
        <v>3502200</v>
      </c>
      <c r="L168" s="116">
        <v>3600000</v>
      </c>
      <c r="M168" s="116">
        <v>3632200</v>
      </c>
      <c r="N168" s="116">
        <v>3003100</v>
      </c>
      <c r="O168" s="116">
        <v>1983900</v>
      </c>
      <c r="P168" s="116">
        <v>3100900</v>
      </c>
      <c r="Q168" s="108">
        <f t="shared" si="13"/>
        <v>32265200</v>
      </c>
      <c r="R168" s="49"/>
    </row>
    <row r="169" spans="2:18" outlineLevel="1" x14ac:dyDescent="0.25">
      <c r="B169" s="47"/>
      <c r="C169" s="59"/>
      <c r="D169" s="115" t="s">
        <v>105</v>
      </c>
      <c r="E169" s="116">
        <v>884700</v>
      </c>
      <c r="F169" s="116">
        <v>933600</v>
      </c>
      <c r="G169" s="116">
        <v>884700</v>
      </c>
      <c r="H169" s="116">
        <v>856900</v>
      </c>
      <c r="I169" s="116">
        <v>1033600</v>
      </c>
      <c r="J169" s="116">
        <v>1289300</v>
      </c>
      <c r="K169" s="116">
        <v>1623800</v>
      </c>
      <c r="L169" s="116">
        <v>1623800</v>
      </c>
      <c r="M169" s="116">
        <v>1715000</v>
      </c>
      <c r="N169" s="116">
        <v>1330400</v>
      </c>
      <c r="O169" s="116">
        <v>856900</v>
      </c>
      <c r="P169" s="116">
        <v>1330400</v>
      </c>
      <c r="Q169" s="108">
        <f t="shared" si="13"/>
        <v>14363100</v>
      </c>
      <c r="R169" s="49"/>
    </row>
    <row r="170" spans="2:18" x14ac:dyDescent="0.25">
      <c r="B170" s="47"/>
      <c r="C170" s="54" t="s">
        <v>69</v>
      </c>
      <c r="D170" s="123"/>
      <c r="E170" s="124">
        <f>SUM(E171:E176)</f>
        <v>763879782.06312001</v>
      </c>
      <c r="F170" s="124">
        <f t="shared" ref="F170:Q170" si="14">SUM(F171:F176)</f>
        <v>763879782.06312001</v>
      </c>
      <c r="G170" s="124">
        <f t="shared" si="14"/>
        <v>763879782.06312001</v>
      </c>
      <c r="H170" s="124">
        <f t="shared" si="14"/>
        <v>763879782.06312001</v>
      </c>
      <c r="I170" s="124">
        <f t="shared" si="14"/>
        <v>763879782.06312001</v>
      </c>
      <c r="J170" s="124">
        <f t="shared" si="14"/>
        <v>763879782.06312001</v>
      </c>
      <c r="K170" s="124">
        <f t="shared" si="14"/>
        <v>763879782.06312001</v>
      </c>
      <c r="L170" s="124">
        <f t="shared" si="14"/>
        <v>763879782.06312001</v>
      </c>
      <c r="M170" s="124">
        <f t="shared" si="14"/>
        <v>763879782.06312001</v>
      </c>
      <c r="N170" s="124">
        <f t="shared" si="14"/>
        <v>763879782.06312001</v>
      </c>
      <c r="O170" s="124">
        <f t="shared" si="14"/>
        <v>763879782.06312001</v>
      </c>
      <c r="P170" s="124">
        <f t="shared" si="14"/>
        <v>763879782.06312001</v>
      </c>
      <c r="Q170" s="124">
        <f t="shared" si="14"/>
        <v>9166557384.7574406</v>
      </c>
      <c r="R170" s="49"/>
    </row>
    <row r="171" spans="2:18" outlineLevel="1" x14ac:dyDescent="0.25">
      <c r="B171" s="47"/>
      <c r="C171" s="59"/>
      <c r="D171" s="115" t="s">
        <v>128</v>
      </c>
      <c r="E171" s="116">
        <v>13879782.063120002</v>
      </c>
      <c r="F171" s="116">
        <v>13879782.063120002</v>
      </c>
      <c r="G171" s="116">
        <v>13879782.063120002</v>
      </c>
      <c r="H171" s="116">
        <v>13879782.063120002</v>
      </c>
      <c r="I171" s="116">
        <v>13879782.063120002</v>
      </c>
      <c r="J171" s="116">
        <v>13879782.063120002</v>
      </c>
      <c r="K171" s="116">
        <v>13879782.063120002</v>
      </c>
      <c r="L171" s="116">
        <v>13879782.063120002</v>
      </c>
      <c r="M171" s="116">
        <v>13879782.063120002</v>
      </c>
      <c r="N171" s="116">
        <v>13879782.063120002</v>
      </c>
      <c r="O171" s="116">
        <v>13879782.063120002</v>
      </c>
      <c r="P171" s="116">
        <v>13879782.063120002</v>
      </c>
      <c r="Q171" s="108">
        <f t="shared" si="13"/>
        <v>166557384.75744006</v>
      </c>
      <c r="R171" s="49"/>
    </row>
    <row r="172" spans="2:18" outlineLevel="1" x14ac:dyDescent="0.25">
      <c r="B172" s="47"/>
      <c r="C172" s="59"/>
      <c r="D172" s="115" t="s">
        <v>179</v>
      </c>
      <c r="E172" s="116">
        <v>0</v>
      </c>
      <c r="F172" s="116">
        <v>0</v>
      </c>
      <c r="G172" s="116">
        <v>0</v>
      </c>
      <c r="H172" s="116">
        <v>0</v>
      </c>
      <c r="I172" s="116">
        <v>0</v>
      </c>
      <c r="J172" s="116">
        <v>0</v>
      </c>
      <c r="K172" s="116">
        <v>0</v>
      </c>
      <c r="L172" s="116">
        <v>0</v>
      </c>
      <c r="M172" s="116">
        <v>0</v>
      </c>
      <c r="N172" s="116">
        <v>0</v>
      </c>
      <c r="O172" s="116">
        <v>0</v>
      </c>
      <c r="P172" s="116">
        <v>0</v>
      </c>
      <c r="Q172" s="108">
        <f t="shared" si="13"/>
        <v>0</v>
      </c>
      <c r="R172" s="49"/>
    </row>
    <row r="173" spans="2:18" outlineLevel="1" x14ac:dyDescent="0.25">
      <c r="B173" s="47"/>
      <c r="C173" s="59"/>
      <c r="D173" s="115" t="s">
        <v>180</v>
      </c>
      <c r="E173" s="116">
        <v>750000000</v>
      </c>
      <c r="F173" s="116">
        <v>750000000</v>
      </c>
      <c r="G173" s="116">
        <v>750000000</v>
      </c>
      <c r="H173" s="116">
        <v>750000000</v>
      </c>
      <c r="I173" s="116">
        <v>750000000</v>
      </c>
      <c r="J173" s="116">
        <v>750000000</v>
      </c>
      <c r="K173" s="116">
        <v>750000000</v>
      </c>
      <c r="L173" s="116">
        <v>750000000</v>
      </c>
      <c r="M173" s="116">
        <v>750000000</v>
      </c>
      <c r="N173" s="116">
        <v>750000000</v>
      </c>
      <c r="O173" s="116">
        <v>750000000</v>
      </c>
      <c r="P173" s="116">
        <v>750000000</v>
      </c>
      <c r="Q173" s="108">
        <f t="shared" si="13"/>
        <v>9000000000</v>
      </c>
      <c r="R173" s="49"/>
    </row>
    <row r="174" spans="2:18" outlineLevel="1" x14ac:dyDescent="0.25">
      <c r="B174" s="47"/>
      <c r="C174" s="59"/>
      <c r="D174" s="115" t="s">
        <v>181</v>
      </c>
      <c r="E174" s="116">
        <v>0</v>
      </c>
      <c r="F174" s="116">
        <v>0</v>
      </c>
      <c r="G174" s="116">
        <v>0</v>
      </c>
      <c r="H174" s="116">
        <v>0</v>
      </c>
      <c r="I174" s="116">
        <v>0</v>
      </c>
      <c r="J174" s="116">
        <v>0</v>
      </c>
      <c r="K174" s="116">
        <v>0</v>
      </c>
      <c r="L174" s="116">
        <v>0</v>
      </c>
      <c r="M174" s="116">
        <v>0</v>
      </c>
      <c r="N174" s="116">
        <v>0</v>
      </c>
      <c r="O174" s="116">
        <v>0</v>
      </c>
      <c r="P174" s="116">
        <v>0</v>
      </c>
      <c r="Q174" s="108">
        <f t="shared" si="13"/>
        <v>0</v>
      </c>
      <c r="R174" s="49"/>
    </row>
    <row r="175" spans="2:18" outlineLevel="1" x14ac:dyDescent="0.25">
      <c r="B175" s="47"/>
      <c r="C175" s="59"/>
      <c r="D175" s="115" t="s">
        <v>182</v>
      </c>
      <c r="E175" s="116">
        <v>0</v>
      </c>
      <c r="F175" s="116">
        <v>0</v>
      </c>
      <c r="G175" s="116">
        <v>0</v>
      </c>
      <c r="H175" s="116">
        <v>0</v>
      </c>
      <c r="I175" s="116">
        <v>0</v>
      </c>
      <c r="J175" s="116">
        <v>0</v>
      </c>
      <c r="K175" s="116">
        <v>0</v>
      </c>
      <c r="L175" s="116">
        <v>0</v>
      </c>
      <c r="M175" s="116">
        <v>0</v>
      </c>
      <c r="N175" s="116">
        <v>0</v>
      </c>
      <c r="O175" s="116">
        <v>0</v>
      </c>
      <c r="P175" s="116">
        <v>0</v>
      </c>
      <c r="Q175" s="108">
        <f t="shared" si="13"/>
        <v>0</v>
      </c>
      <c r="R175" s="49"/>
    </row>
    <row r="176" spans="2:18" outlineLevel="1" x14ac:dyDescent="0.25">
      <c r="B176" s="47"/>
      <c r="C176" s="59"/>
      <c r="D176" s="115" t="s">
        <v>183</v>
      </c>
      <c r="E176" s="116">
        <v>0</v>
      </c>
      <c r="F176" s="116">
        <v>0</v>
      </c>
      <c r="G176" s="116">
        <v>0</v>
      </c>
      <c r="H176" s="116">
        <v>0</v>
      </c>
      <c r="I176" s="116">
        <v>0</v>
      </c>
      <c r="J176" s="116">
        <v>0</v>
      </c>
      <c r="K176" s="116">
        <v>0</v>
      </c>
      <c r="L176" s="116">
        <v>0</v>
      </c>
      <c r="M176" s="116">
        <v>0</v>
      </c>
      <c r="N176" s="116">
        <v>0</v>
      </c>
      <c r="O176" s="116">
        <v>0</v>
      </c>
      <c r="P176" s="116">
        <v>0</v>
      </c>
      <c r="Q176" s="108">
        <f t="shared" si="13"/>
        <v>0</v>
      </c>
      <c r="R176" s="49"/>
    </row>
    <row r="177" spans="2:18" x14ac:dyDescent="0.25">
      <c r="B177" s="47"/>
      <c r="C177" s="53" t="s">
        <v>70</v>
      </c>
      <c r="D177" s="109"/>
      <c r="E177" s="110">
        <f>SUM(E178:E180)</f>
        <v>219188639.48422</v>
      </c>
      <c r="F177" s="110">
        <f t="shared" ref="F177:Q177" si="15">SUM(F178:F180)</f>
        <v>215133189.48422</v>
      </c>
      <c r="G177" s="110">
        <f t="shared" si="15"/>
        <v>185611564.48422</v>
      </c>
      <c r="H177" s="110">
        <f t="shared" si="15"/>
        <v>350754564.48422003</v>
      </c>
      <c r="I177" s="110">
        <f t="shared" si="15"/>
        <v>431498739.49672008</v>
      </c>
      <c r="J177" s="110">
        <f t="shared" si="15"/>
        <v>593003864.50422001</v>
      </c>
      <c r="K177" s="110">
        <f t="shared" si="15"/>
        <v>509042664.46422005</v>
      </c>
      <c r="L177" s="110">
        <f t="shared" si="15"/>
        <v>663883949.48422003</v>
      </c>
      <c r="M177" s="110">
        <f t="shared" si="15"/>
        <v>460596634.50422001</v>
      </c>
      <c r="N177" s="110">
        <f t="shared" si="15"/>
        <v>549148189.46422005</v>
      </c>
      <c r="O177" s="110">
        <f t="shared" si="15"/>
        <v>275335639.48422003</v>
      </c>
      <c r="P177" s="110">
        <f t="shared" si="15"/>
        <v>703979304.48422003</v>
      </c>
      <c r="Q177" s="110">
        <f t="shared" si="15"/>
        <v>5157176943.8231392</v>
      </c>
      <c r="R177" s="49"/>
    </row>
    <row r="178" spans="2:18" outlineLevel="1" x14ac:dyDescent="0.25">
      <c r="B178" s="47"/>
      <c r="C178" s="59"/>
      <c r="D178" s="115" t="s">
        <v>70</v>
      </c>
      <c r="E178" s="116">
        <f>(Income!H18-E9-E35-E58-E67-E76-E95-E108-E132-E137-E170)*25%</f>
        <v>219188639.48422</v>
      </c>
      <c r="F178" s="116">
        <f>(Income!I18-F9-F35-F58-F67-F76-F95-F108-F132-F137-F170)*25%</f>
        <v>215133189.48422</v>
      </c>
      <c r="G178" s="116">
        <f>(Income!J18-G9-G35-G58-G67-G76-G95-G108-G132-G137-G170)*25%</f>
        <v>185611564.48422</v>
      </c>
      <c r="H178" s="116">
        <f>(Income!K18-H9-H35-H58-H67-H76-H95-H108-H132-H137-H170)*25%</f>
        <v>350754564.48422003</v>
      </c>
      <c r="I178" s="116">
        <f>(Income!L18-I9-I35-I58-I67-I76-I95-I108-I132-I137-I170)*25%</f>
        <v>431498739.49672008</v>
      </c>
      <c r="J178" s="116">
        <f>(Income!M18-J9-J35-J58-J67-J76-J95-J108-J132-J137-J170)*25%</f>
        <v>593003864.50422001</v>
      </c>
      <c r="K178" s="116">
        <f>(Income!N18-K9-K35-K58-K67-K76-K95-K108-K132-K137-K170)*25%</f>
        <v>509042664.46422005</v>
      </c>
      <c r="L178" s="116">
        <f>(Income!O18-L9-L35-L58-L67-L76-L95-L108-L132-L137-L170)*25%</f>
        <v>663883949.48422003</v>
      </c>
      <c r="M178" s="116">
        <f>(Income!P18-M9-M35-M58-M67-M76-M95-M108-M132-M137-M170)*25%</f>
        <v>460596634.50422001</v>
      </c>
      <c r="N178" s="116">
        <f>(Income!Q18-N9-N35-N58-N67-N76-N95-N108-N132-N137-N170)*25%</f>
        <v>549148189.46422005</v>
      </c>
      <c r="O178" s="116">
        <f>(Income!R18-O9-O35-O58-O67-O76-O95-O108-O132-O137-O170)*25%</f>
        <v>275335639.48422003</v>
      </c>
      <c r="P178" s="116">
        <f>(Income!S18-P9-P35-P58-P67-P76-P95-P108-P132-P137-P170)*25%</f>
        <v>703979304.48422003</v>
      </c>
      <c r="Q178" s="116">
        <f>(Income!T18-Q9-Q35-Q58-Q67-Q76-Q95-Q108-Q132-Q137-Q170)*25%</f>
        <v>5157176943.8231392</v>
      </c>
      <c r="R178" s="49"/>
    </row>
    <row r="179" spans="2:18" outlineLevel="1" x14ac:dyDescent="0.25">
      <c r="B179" s="47"/>
      <c r="C179" s="59"/>
      <c r="D179" s="115"/>
      <c r="E179" s="116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49"/>
    </row>
    <row r="180" spans="2:18" outlineLevel="1" x14ac:dyDescent="0.25">
      <c r="B180" s="47"/>
      <c r="C180" s="133"/>
      <c r="D180" s="134"/>
      <c r="E180" s="135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49"/>
    </row>
    <row r="181" spans="2:18" ht="18" customHeight="1" x14ac:dyDescent="0.25">
      <c r="B181" s="55"/>
      <c r="C181" s="56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57"/>
    </row>
    <row r="182" spans="2:18" s="9" customFormat="1" ht="10.9" customHeight="1" x14ac:dyDescent="0.25">
      <c r="D182" s="119"/>
      <c r="E182" s="119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</row>
    <row r="183" spans="2:18" s="9" customFormat="1" ht="22.9" customHeight="1" x14ac:dyDescent="0.25">
      <c r="B183" s="215"/>
      <c r="C183" s="216"/>
      <c r="D183" s="120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23" t="s">
        <v>224</v>
      </c>
    </row>
    <row r="184" spans="2:18" x14ac:dyDescent="0.25"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</row>
    <row r="185" spans="2:18" x14ac:dyDescent="0.25"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</row>
    <row r="186" spans="2:18" x14ac:dyDescent="0.25"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</row>
    <row r="187" spans="2:18" x14ac:dyDescent="0.25"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</row>
    <row r="188" spans="2:18" x14ac:dyDescent="0.25"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</row>
    <row r="189" spans="2:18" x14ac:dyDescent="0.25"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</row>
    <row r="190" spans="2:18" x14ac:dyDescent="0.25"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</row>
    <row r="191" spans="2:18" x14ac:dyDescent="0.25"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</row>
    <row r="192" spans="2:18" x14ac:dyDescent="0.25"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</row>
    <row r="193" spans="4:17" x14ac:dyDescent="0.25"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</row>
    <row r="194" spans="4:17" x14ac:dyDescent="0.25"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</row>
    <row r="195" spans="4:17" x14ac:dyDescent="0.25"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</row>
    <row r="196" spans="4:17" x14ac:dyDescent="0.25"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</row>
    <row r="197" spans="4:17" x14ac:dyDescent="0.25"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</row>
    <row r="198" spans="4:17" x14ac:dyDescent="0.25"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</row>
    <row r="199" spans="4:17" x14ac:dyDescent="0.25"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</row>
    <row r="200" spans="4:17" x14ac:dyDescent="0.25"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</row>
    <row r="201" spans="4:17" x14ac:dyDescent="0.25"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</row>
    <row r="202" spans="4:17" x14ac:dyDescent="0.25"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</row>
    <row r="203" spans="4:17" x14ac:dyDescent="0.25"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</row>
    <row r="204" spans="4:17" x14ac:dyDescent="0.25"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</row>
    <row r="205" spans="4:17" x14ac:dyDescent="0.25"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</row>
    <row r="206" spans="4:17" x14ac:dyDescent="0.25"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</row>
  </sheetData>
  <sheetProtection password="DAA4" sheet="1" objects="1" scenarios="1"/>
  <mergeCells count="3">
    <mergeCell ref="B183:C183"/>
    <mergeCell ref="E2:R2"/>
    <mergeCell ref="B2:C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AC29"/>
  <sheetViews>
    <sheetView showGridLines="0" showRowColHeaders="0" zoomScale="85" zoomScaleNormal="85" zoomScaleSheetLayoutView="85" workbookViewId="0">
      <pane ySplit="31" topLeftCell="A32" activePane="bottomLeft" state="frozen"/>
      <selection pane="bottomLeft" activeCell="V11" sqref="V11"/>
    </sheetView>
  </sheetViews>
  <sheetFormatPr defaultColWidth="9.140625" defaultRowHeight="15" x14ac:dyDescent="0.25"/>
  <cols>
    <col min="1" max="1" width="3.7109375" style="8" customWidth="1"/>
    <col min="2" max="2" width="1.7109375" style="8" customWidth="1"/>
    <col min="3" max="4" width="15.7109375" style="8" customWidth="1"/>
    <col min="5" max="5" width="15.28515625" style="8" customWidth="1"/>
    <col min="6" max="7" width="15.7109375" style="8" customWidth="1"/>
    <col min="8" max="9" width="1.5703125" style="8" customWidth="1"/>
    <col min="10" max="10" width="17.7109375" style="8" customWidth="1"/>
    <col min="11" max="11" width="1.7109375" style="8" bestFit="1" customWidth="1"/>
    <col min="12" max="12" width="15.7109375" style="8" bestFit="1" customWidth="1"/>
    <col min="13" max="13" width="8" style="8" bestFit="1" customWidth="1"/>
    <col min="14" max="19" width="11.7109375" style="8" customWidth="1"/>
    <col min="20" max="20" width="1.7109375" style="8" customWidth="1"/>
    <col min="21" max="28" width="9.140625" style="8"/>
    <col min="29" max="29" width="10.42578125" style="8" bestFit="1" customWidth="1"/>
    <col min="30" max="16384" width="9.140625" style="8"/>
  </cols>
  <sheetData>
    <row r="1" spans="2:29" ht="10.15" customHeight="1" x14ac:dyDescent="0.25"/>
    <row r="2" spans="2:29" ht="44.45" customHeight="1" x14ac:dyDescent="0.25">
      <c r="B2" s="218" t="str">
        <f>CONCATENATE("STATEMENT OF INCOME"," ",'Terms of Use'!B18,"                                                   ","DASBOARD")</f>
        <v>STATEMENT OF INCOME 2024                                                   DASBOARD</v>
      </c>
      <c r="C2" s="219"/>
      <c r="D2" s="219"/>
      <c r="E2" s="219"/>
      <c r="F2" s="219"/>
      <c r="G2" s="19"/>
      <c r="H2" s="19"/>
      <c r="I2" s="19"/>
      <c r="J2" s="19"/>
      <c r="K2" s="19"/>
      <c r="L2" s="19"/>
      <c r="M2" s="19"/>
      <c r="N2" s="221"/>
      <c r="O2" s="222"/>
      <c r="P2" s="222"/>
      <c r="Q2" s="222"/>
      <c r="R2" s="222"/>
      <c r="S2" s="20"/>
      <c r="T2" s="21"/>
    </row>
    <row r="3" spans="2:29" s="18" customFormat="1" ht="6.6" customHeight="1" x14ac:dyDescent="0.25"/>
    <row r="4" spans="2:29" ht="6" customHeight="1" thickBot="1" x14ac:dyDescent="0.3">
      <c r="B4" s="78"/>
      <c r="C4" s="79"/>
      <c r="D4" s="79"/>
      <c r="E4" s="79"/>
      <c r="F4" s="79"/>
      <c r="G4" s="79"/>
      <c r="H4" s="80"/>
      <c r="I4" s="81"/>
      <c r="J4" s="81"/>
      <c r="K4" s="81"/>
      <c r="L4" s="81"/>
      <c r="M4" s="81"/>
      <c r="N4" s="27"/>
      <c r="O4" s="27"/>
      <c r="P4" s="27"/>
      <c r="Q4" s="27"/>
      <c r="R4" s="27"/>
      <c r="S4" s="27"/>
      <c r="T4" s="28"/>
    </row>
    <row r="5" spans="2:29" ht="18" customHeight="1" thickBot="1" x14ac:dyDescent="0.3">
      <c r="B5" s="82"/>
      <c r="C5" s="228" t="s">
        <v>186</v>
      </c>
      <c r="D5" s="229"/>
      <c r="E5" s="223" t="s">
        <v>206</v>
      </c>
      <c r="F5" s="224"/>
      <c r="G5" s="83"/>
      <c r="H5" s="83"/>
      <c r="I5" s="84"/>
      <c r="J5" s="86"/>
      <c r="K5" s="86"/>
      <c r="L5" s="86"/>
      <c r="M5" s="86"/>
      <c r="N5" s="29"/>
      <c r="O5" s="29"/>
      <c r="P5" s="29"/>
      <c r="Q5" s="29"/>
      <c r="R5" s="29"/>
      <c r="S5" s="29"/>
      <c r="T5" s="30"/>
    </row>
    <row r="6" spans="2:29" ht="18" customHeight="1" x14ac:dyDescent="0.25">
      <c r="B6" s="82"/>
      <c r="C6" s="220" t="s">
        <v>15</v>
      </c>
      <c r="D6" s="220"/>
      <c r="E6" s="220"/>
      <c r="F6" s="220"/>
      <c r="G6" s="220"/>
      <c r="H6" s="83"/>
      <c r="I6" s="84"/>
      <c r="J6" s="85" t="s">
        <v>14</v>
      </c>
      <c r="K6" s="86"/>
      <c r="L6" s="87" t="s">
        <v>16</v>
      </c>
      <c r="M6" s="87" t="s">
        <v>17</v>
      </c>
      <c r="N6" s="217" t="str">
        <f>E5</f>
        <v>February</v>
      </c>
      <c r="O6" s="217"/>
      <c r="P6" s="217"/>
      <c r="Q6" s="217"/>
      <c r="R6" s="217"/>
      <c r="S6" s="217"/>
      <c r="T6" s="254"/>
    </row>
    <row r="7" spans="2:29" ht="3.75" customHeight="1" thickBot="1" x14ac:dyDescent="0.3">
      <c r="B7" s="82"/>
      <c r="C7" s="83"/>
      <c r="D7" s="83"/>
      <c r="E7" s="83"/>
      <c r="F7" s="83"/>
      <c r="G7" s="83"/>
      <c r="H7" s="88"/>
      <c r="I7" s="86"/>
      <c r="J7" s="85"/>
      <c r="K7" s="86"/>
      <c r="L7" s="86"/>
      <c r="M7" s="86"/>
      <c r="N7" s="29"/>
      <c r="O7" s="29"/>
      <c r="P7" s="29"/>
      <c r="Q7" s="29"/>
      <c r="R7" s="29"/>
      <c r="S7" s="29"/>
      <c r="T7" s="30"/>
    </row>
    <row r="8" spans="2:29" ht="16.5" customHeight="1" x14ac:dyDescent="0.25">
      <c r="B8" s="82"/>
      <c r="C8" s="125" t="s">
        <v>12</v>
      </c>
      <c r="D8" s="126" t="s">
        <v>13</v>
      </c>
      <c r="E8" s="127" t="s">
        <v>62</v>
      </c>
      <c r="F8" s="127" t="s">
        <v>63</v>
      </c>
      <c r="G8" s="127" t="s">
        <v>35</v>
      </c>
      <c r="H8" s="88"/>
      <c r="I8" s="86"/>
      <c r="J8" s="89" t="s">
        <v>21</v>
      </c>
      <c r="K8" s="90" t="s">
        <v>10</v>
      </c>
      <c r="L8" s="113">
        <f>IF($E$5="JANUARY",Income!H8,IF($E$5="FEBRUARY",Income!I8,IF($E$5="MARCH",Income!J8,IF($E$5="APRIL",Income!K8,IF($E$5="MAY",Income!L8,IF($E$5="JUNE",Income!M8,IF($E$5="JULY",Income!N8,IF($E$5="AUGUST",Income!O8,IF($E$5="SEPTEMBER",Income!P8,IF($E$5="OCTOBER",Income!Q8,IF($E$5="NOVEMBER",Income!R8,IF($E$5="DECEMBER",Income!S8,IF($E$5="TOTAL",Income!T8,0)))))))))))))</f>
        <v>2899171000</v>
      </c>
      <c r="M8" s="91">
        <f>L8/$L$13</f>
        <v>0.8320766578953146</v>
      </c>
      <c r="N8" s="29"/>
      <c r="O8" s="29"/>
      <c r="P8" s="29"/>
      <c r="Q8" s="29"/>
      <c r="R8" s="29"/>
      <c r="S8" s="29"/>
      <c r="T8" s="30"/>
    </row>
    <row r="9" spans="2:29" ht="16.5" customHeight="1" thickBot="1" x14ac:dyDescent="0.3">
      <c r="B9" s="82"/>
      <c r="C9" s="128">
        <f>SUM(L8:L12)</f>
        <v>3484259500</v>
      </c>
      <c r="D9" s="129">
        <f>SUM(L14:L22)</f>
        <v>1859846960</v>
      </c>
      <c r="E9" s="130">
        <f>L23</f>
        <v>1624412540</v>
      </c>
      <c r="F9" s="130">
        <f>L24+L25</f>
        <v>979012971.54734004</v>
      </c>
      <c r="G9" s="130">
        <f>E9-F9</f>
        <v>645399568.45265996</v>
      </c>
      <c r="H9" s="88"/>
      <c r="I9" s="86"/>
      <c r="J9" s="89" t="s">
        <v>22</v>
      </c>
      <c r="K9" s="90" t="s">
        <v>10</v>
      </c>
      <c r="L9" s="113">
        <f>IF($E$5="JANUARY",Income!H9,IF($E$5="FEBRUARY",Income!I9,IF($E$5="MARCH",Income!J9,IF($E$5="APRIL",Income!K9,IF($E$5="MAY",Income!L9,IF($E$5="JUNE",Income!M9,IF($E$5="JULY",Income!N9,IF($E$5="AUGUST",Income!O9,IF($E$5="SEPTEMBER",Income!P9,IF($E$5="OCTOBER",Income!Q9,IF($E$5="NOVEMBER",Income!R9,IF($E$5="DECEMBER",Income!S9,IF($E$5="TOTAL",Income!T9,0)))))))))))))</f>
        <v>408059500</v>
      </c>
      <c r="M9" s="91">
        <f t="shared" ref="M9:M13" si="0">L9/$L$13</f>
        <v>0.11711512876695895</v>
      </c>
      <c r="N9" s="29"/>
      <c r="O9" s="29"/>
      <c r="P9" s="29"/>
      <c r="Q9" s="29"/>
      <c r="R9" s="29"/>
      <c r="S9" s="29"/>
      <c r="T9" s="30"/>
    </row>
    <row r="10" spans="2:29" ht="16.5" customHeight="1" x14ac:dyDescent="0.25">
      <c r="B10" s="82"/>
      <c r="C10" s="92"/>
      <c r="D10" s="93"/>
      <c r="E10" s="83"/>
      <c r="F10" s="83"/>
      <c r="G10" s="83"/>
      <c r="H10" s="88"/>
      <c r="I10" s="86"/>
      <c r="J10" s="94" t="s">
        <v>23</v>
      </c>
      <c r="K10" s="95" t="s">
        <v>10</v>
      </c>
      <c r="L10" s="113">
        <f>IF($E$5="JANUARY",Income!H10,IF($E$5="FEBRUARY",Income!I10,IF($E$5="MARCH",Income!J10,IF($E$5="APRIL",Income!K10,IF($E$5="MAY",Income!L10,IF($E$5="JUNE",Income!M10,IF($E$5="JULY",Income!N10,IF($E$5="AUGUST",Income!O10,IF($E$5="SEPTEMBER",Income!P10,IF($E$5="OCTOBER",Income!Q10,IF($E$5="NOVEMBER",Income!R10,IF($E$5="DECEMBER",Income!S10,IF($E$5="TOTAL",Income!T10,0)))))))))))))</f>
        <v>104135000</v>
      </c>
      <c r="M10" s="91">
        <f t="shared" si="0"/>
        <v>2.9887268729553582E-2</v>
      </c>
      <c r="N10" s="29"/>
      <c r="O10" s="29"/>
      <c r="P10" s="29"/>
      <c r="Q10" s="29"/>
      <c r="R10" s="29"/>
      <c r="S10" s="29"/>
      <c r="T10" s="30"/>
    </row>
    <row r="11" spans="2:29" ht="16.5" customHeight="1" x14ac:dyDescent="0.25">
      <c r="B11" s="82"/>
      <c r="C11" s="83"/>
      <c r="D11" s="83"/>
      <c r="E11" s="83"/>
      <c r="F11" s="83"/>
      <c r="G11" s="83"/>
      <c r="H11" s="88"/>
      <c r="I11" s="86"/>
      <c r="J11" s="89" t="s">
        <v>24</v>
      </c>
      <c r="K11" s="90" t="s">
        <v>10</v>
      </c>
      <c r="L11" s="113">
        <f>IF($E$5="JANUARY",Income!H11,IF($E$5="FEBRUARY",Income!I11,IF($E$5="MARCH",Income!J11,IF($E$5="APRIL",Income!K11,IF($E$5="MAY",Income!L11,IF($E$5="JUNE",Income!M11,IF($E$5="JULY",Income!N11,IF($E$5="AUGUST",Income!O11,IF($E$5="SEPTEMBER",Income!P11,IF($E$5="OCTOBER",Income!Q11,IF($E$5="NOVEMBER",Income!R11,IF($E$5="DECEMBER",Income!S11,IF($E$5="TOTAL",Income!T11,0)))))))))))))</f>
        <v>12422000</v>
      </c>
      <c r="M11" s="91">
        <f t="shared" si="0"/>
        <v>3.5651764743699485E-3</v>
      </c>
      <c r="N11" s="29"/>
      <c r="O11" s="29"/>
      <c r="P11" s="29"/>
      <c r="Q11" s="29"/>
      <c r="R11" s="29"/>
      <c r="S11" s="29"/>
      <c r="T11" s="30"/>
    </row>
    <row r="12" spans="2:29" ht="16.5" customHeight="1" x14ac:dyDescent="0.25">
      <c r="B12" s="82"/>
      <c r="C12" s="83"/>
      <c r="D12" s="83"/>
      <c r="E12" s="83"/>
      <c r="F12" s="83"/>
      <c r="G12" s="83"/>
      <c r="H12" s="88"/>
      <c r="I12" s="86"/>
      <c r="J12" s="89" t="s">
        <v>25</v>
      </c>
      <c r="K12" s="90" t="s">
        <v>10</v>
      </c>
      <c r="L12" s="113">
        <f>IF($E$5="JANUARY",Income!H12,IF($E$5="FEBRUARY",Income!I12,IF($E$5="MARCH",Income!J12,IF($E$5="APRIL",Income!K12,IF($E$5="MAY",Income!L12,IF($E$5="JUNE",Income!M12,IF($E$5="JULY",Income!N12,IF($E$5="AUGUST",Income!O12,IF($E$5="SEPTEMBER",Income!P12,IF($E$5="OCTOBER",Income!Q12,IF($E$5="NOVEMBER",Income!R12,IF($E$5="DECEMBER",Income!S12,IF($E$5="TOTAL",Income!T12,0)))))))))))))</f>
        <v>60472000</v>
      </c>
      <c r="M12" s="91">
        <f t="shared" si="0"/>
        <v>1.7355768133802893E-2</v>
      </c>
      <c r="N12" s="29"/>
      <c r="O12" s="29"/>
      <c r="P12" s="29"/>
      <c r="Q12" s="29"/>
      <c r="R12" s="29"/>
      <c r="S12" s="29"/>
      <c r="T12" s="30"/>
      <c r="AC12" s="26"/>
    </row>
    <row r="13" spans="2:29" ht="16.5" customHeight="1" x14ac:dyDescent="0.25">
      <c r="B13" s="82"/>
      <c r="C13" s="83"/>
      <c r="D13" s="83"/>
      <c r="E13" s="83"/>
      <c r="F13" s="83"/>
      <c r="G13" s="83"/>
      <c r="H13" s="88"/>
      <c r="I13" s="86"/>
      <c r="J13" s="89" t="s">
        <v>26</v>
      </c>
      <c r="K13" s="90" t="s">
        <v>10</v>
      </c>
      <c r="L13" s="113">
        <f>IF($E$5="JANUARY",Income!H18,IF($E$5="FEBRUARY",Income!I18,IF($E$5="MARCH",Income!J18,IF($E$5="APRIL",Income!K18,IF($E$5="MAY",Income!L18,IF($E$5="JUNE",Income!M18,IF($E$5="JULY",Income!N18,IF($E$5="AUGUST",Income!O18,IF($E$5="SEPTEMBER",Income!P18,IF($E$5="OCTOBER",Income!Q18,IF($E$5="NOVEMBER",Income!R18,IF($E$5="DECEMBER",Income!S18,IF($E$5="TOTAL",Income!T18,0)))))))))))))</f>
        <v>3484259500</v>
      </c>
      <c r="M13" s="91">
        <f t="shared" si="0"/>
        <v>1</v>
      </c>
      <c r="N13" s="29"/>
      <c r="O13" s="29"/>
      <c r="P13" s="29"/>
      <c r="Q13" s="29"/>
      <c r="R13" s="29"/>
      <c r="S13" s="29"/>
      <c r="T13" s="30"/>
    </row>
    <row r="14" spans="2:29" ht="16.5" customHeight="1" x14ac:dyDescent="0.25">
      <c r="B14" s="82"/>
      <c r="C14" s="83"/>
      <c r="D14" s="83"/>
      <c r="E14" s="83"/>
      <c r="F14" s="83"/>
      <c r="G14" s="83"/>
      <c r="H14" s="88"/>
      <c r="I14" s="86"/>
      <c r="J14" s="89" t="s">
        <v>56</v>
      </c>
      <c r="K14" s="90" t="s">
        <v>10</v>
      </c>
      <c r="L14" s="113">
        <f>IF($E$5="JANUARY",Expense!E9,IF($E$5="FEBRUARY",Expense!F9,IF($E$5="MARCH",Expense!G9,IF($E$5="APRIL",Expense!H9,IF($E$5="MAY",Expense!I9,IF($E$5="JUNE",Expense!J9,IF($E$5="JULY",Expense!K9,IF($E$5="AUGUST",Expense!L9,IF($E$5="SEPTEMBER",Expense!M9,IF($E$5="OCTOBER",Expense!N9,IF($E$5="NOVEMBER",Expense!O9,IF($E$5="DECEMBER",Expense!P9,IF($E$5="TOTAL",Expense!Q9,0)))))))))))))</f>
        <v>464335000</v>
      </c>
      <c r="M14" s="91">
        <f>L14/L8</f>
        <v>0.16016130128233208</v>
      </c>
      <c r="N14" s="29"/>
      <c r="O14" s="29"/>
      <c r="P14" s="29"/>
      <c r="Q14" s="29"/>
      <c r="R14" s="29"/>
      <c r="S14" s="29"/>
      <c r="T14" s="30"/>
    </row>
    <row r="15" spans="2:29" ht="16.5" customHeight="1" x14ac:dyDescent="0.25">
      <c r="B15" s="82"/>
      <c r="C15" s="83"/>
      <c r="D15" s="83"/>
      <c r="E15" s="83"/>
      <c r="F15" s="83"/>
      <c r="G15" s="83"/>
      <c r="H15" s="88"/>
      <c r="I15" s="86"/>
      <c r="J15" s="89" t="s">
        <v>58</v>
      </c>
      <c r="K15" s="90" t="s">
        <v>10</v>
      </c>
      <c r="L15" s="113">
        <f>IF($E$5="JANUARY",Expense!$E$35,IF($E$5="FEBRUARY",Expense!$F$35,IF($E$5="MARCH",Expense!$G$35,IF($E$5="APRIL",Expense!$H$35,IF($E$5="MAY",Expense!$I$35,IF($E$5="JUNE",Expense!$J$35,IF($E$5="JULY",Expense!$K$35,IF($E$5="AUGUST",Expense!$L$35,IF($E$5="SEPTEMBER",Expense!$M$35,IF($E$5="OCTOBER",Expense!$N$35,IF($E$5="NOVEMBER",Expense!$O$35,IF($E$5="DECEMBER",Expense!$P$35,IF($E$5="TOTAL",Expense!$Q$35,0)))))))))))))</f>
        <v>430765660</v>
      </c>
      <c r="M15" s="91">
        <f>L15/L9</f>
        <v>1.0556442381564453</v>
      </c>
      <c r="N15" s="29"/>
      <c r="O15" s="29"/>
      <c r="P15" s="29"/>
      <c r="Q15" s="29"/>
      <c r="R15" s="29"/>
      <c r="S15" s="29"/>
      <c r="T15" s="30"/>
    </row>
    <row r="16" spans="2:29" ht="16.5" customHeight="1" x14ac:dyDescent="0.25">
      <c r="B16" s="82"/>
      <c r="C16" s="83"/>
      <c r="D16" s="83"/>
      <c r="E16" s="83"/>
      <c r="F16" s="83"/>
      <c r="G16" s="83"/>
      <c r="H16" s="88"/>
      <c r="I16" s="86"/>
      <c r="J16" s="89" t="s">
        <v>59</v>
      </c>
      <c r="K16" s="90" t="s">
        <v>10</v>
      </c>
      <c r="L16" s="113">
        <f>IF($E$5="JANUARY",Expense!$E$58,IF($E$5="FEBRUARY",Expense!$F$58,IF($E$5="MARCH",Expense!$G$58,IF($E$5="APRIL",Expense!$H$58,IF($E$5="MAY",Expense!$I$58,IF($E$5="JUNE",Expense!$J$58,IF($E$5="JULY",Expense!$K$58,IF($E$5="AUGUST",Expense!$L$58,IF($E$5="SEPTEMBER",Expense!$M$58,IF($E$5="OCTOBER",Expense!$N$58,IF($E$5="NOVEMBER",Expense!$O$58,IF($E$5="DECEMBER",Expense!$P$58,IF($E$5="TOTAL",Expense!$Q$58,0)))))))))))))</f>
        <v>55957000</v>
      </c>
      <c r="M16" s="91">
        <f>L16/L10</f>
        <v>0.53735055456858882</v>
      </c>
      <c r="N16" s="29"/>
      <c r="O16" s="29"/>
      <c r="P16" s="29"/>
      <c r="Q16" s="29"/>
      <c r="R16" s="29"/>
      <c r="S16" s="29"/>
      <c r="T16" s="30"/>
    </row>
    <row r="17" spans="2:20" ht="16.5" customHeight="1" x14ac:dyDescent="0.25">
      <c r="B17" s="82"/>
      <c r="C17" s="83"/>
      <c r="D17" s="83"/>
      <c r="E17" s="83"/>
      <c r="F17" s="83"/>
      <c r="G17" s="83"/>
      <c r="H17" s="88"/>
      <c r="I17" s="86"/>
      <c r="J17" s="89" t="s">
        <v>60</v>
      </c>
      <c r="K17" s="90" t="s">
        <v>10</v>
      </c>
      <c r="L17" s="113">
        <f>IF($E$5="JANUARY",Expense!$E$67,IF($E$5="FEBRUARY",Expense!$F$67,IF($E$5="MARCH",Expense!$G$67,IF($E$5="APRIL",Expense!$H$67,IF($E$5="MAY",Expense!$I$67,IF($E$5="JUNE",Expense!$J$67,IF($E$5="JULY",Expense!$K$67,IF($E$5="AUGUST",Expense!$L$67,IF($E$5="SEPTEMBER",Expense!$M$67,IF($E$5="OCTOBER",Expense!$N$67,IF($E$5="NOVEMBER",Expense!$O$67,IF($E$5="DECEMBER",Expense!$P$67,IF($E$5="TOTAL",Expense!$Q$67,0)))))))))))))</f>
        <v>2980000</v>
      </c>
      <c r="M17" s="91">
        <f>L17/L11</f>
        <v>0.23989695701175334</v>
      </c>
      <c r="N17" s="29"/>
      <c r="O17" s="29"/>
      <c r="P17" s="29"/>
      <c r="Q17" s="29"/>
      <c r="R17" s="29"/>
      <c r="S17" s="29"/>
      <c r="T17" s="30"/>
    </row>
    <row r="18" spans="2:20" ht="16.5" customHeight="1" x14ac:dyDescent="0.25">
      <c r="B18" s="82"/>
      <c r="C18" s="83"/>
      <c r="D18" s="83"/>
      <c r="E18" s="83"/>
      <c r="F18" s="83"/>
      <c r="G18" s="83"/>
      <c r="H18" s="88"/>
      <c r="I18" s="86"/>
      <c r="J18" s="89" t="s">
        <v>27</v>
      </c>
      <c r="K18" s="90" t="s">
        <v>10</v>
      </c>
      <c r="L18" s="113">
        <f>IF($E$5="JANUARY",Expense!$E$76,IF($E$5="FEBRUARY",Expense!$F$76,IF($E$5="MARCH",Expense!$G$76,IF($E$5="APRIL",Expense!$H$76,IF($E$5="MAY",Expense!$I$76,IF($E$5="JUNE",Expense!$J$76,IF($E$5="JULY",Expense!$K$76,IF($E$5="AUGUST",Expense!$L$76,IF($E$5="SEPTEMBER",Expense!$M$76,IF($E$5="OCTOBER",Expense!$N$76,IF($E$5="NOVEMBER",Expense!$O$76,IF($E$5="DECEMBER",Expense!$P$76,IF($E$5="TOTAL",Expense!$Q$76,0)))))))))))))</f>
        <v>135454000</v>
      </c>
      <c r="M18" s="91">
        <f>L18/$L$13</f>
        <v>3.8875979243222267E-2</v>
      </c>
      <c r="N18" s="29"/>
      <c r="O18" s="29"/>
      <c r="P18" s="29"/>
      <c r="Q18" s="29"/>
      <c r="R18" s="29"/>
      <c r="S18" s="29"/>
      <c r="T18" s="30"/>
    </row>
    <row r="19" spans="2:20" ht="16.5" customHeight="1" x14ac:dyDescent="0.25">
      <c r="B19" s="82"/>
      <c r="C19" s="83"/>
      <c r="D19" s="83"/>
      <c r="E19" s="83"/>
      <c r="F19" s="83"/>
      <c r="G19" s="83"/>
      <c r="H19" s="88"/>
      <c r="I19" s="86"/>
      <c r="J19" s="89" t="s">
        <v>28</v>
      </c>
      <c r="K19" s="90" t="s">
        <v>10</v>
      </c>
      <c r="L19" s="113">
        <f>IF($E$5="JANUARY",Expense!$E$95,IF($E$5="FEBRUARY",Expense!$F$95,IF($E$5="MARCH",Expense!$G$95,IF($E$5="APRIL",Expense!$H$95,IF($E$5="MAY",Expense!$I$95,IF($E$5="JUNE",Expense!$J$95,IF($E$5="JULY",Expense!$K$95,IF($E$5="AUGUST",Expense!$L$95,IF($E$5="SEPTEMBER",Expense!$M$95,IF($E$5="OCTOBER",Expense!$N$95,IF($E$5="NOVEMBER",Expense!$O$95,IF($E$5="DECEMBER",Expense!$P$95,IF($E$5="TOTAL",Expense!$Q$95,0)))))))))))))</f>
        <v>35433000</v>
      </c>
      <c r="M19" s="91">
        <f t="shared" ref="M19:M26" si="1">L19/$L$13</f>
        <v>1.0169449204343132E-2</v>
      </c>
      <c r="N19" s="29"/>
      <c r="O19" s="29"/>
      <c r="P19" s="29"/>
      <c r="Q19" s="29"/>
      <c r="R19" s="29"/>
      <c r="S19" s="29"/>
      <c r="T19" s="30"/>
    </row>
    <row r="20" spans="2:20" ht="16.5" customHeight="1" x14ac:dyDescent="0.25">
      <c r="B20" s="82"/>
      <c r="C20" s="83"/>
      <c r="D20" s="83"/>
      <c r="E20" s="83"/>
      <c r="F20" s="83"/>
      <c r="G20" s="83"/>
      <c r="H20" s="88"/>
      <c r="I20" s="86"/>
      <c r="J20" s="89" t="s">
        <v>29</v>
      </c>
      <c r="K20" s="90" t="s">
        <v>10</v>
      </c>
      <c r="L20" s="113">
        <f>IF($E$5="JANUARY",Expense!$E$108,IF($E$5="FEBRUARY",Expense!$F$108,IF($E$5="MARCH",Expense!$G$108,IF($E$5="APRIL",Expense!$H$108,IF($E$5="MAY",Expense!$I$108,IF($E$5="JUNE",Expense!$J$108,IF($E$5="JULY",Expense!$K$108,IF($E$5="AUGUST",Expense!$L$108,IF($E$5="SEPTEMBER",Expense!$M$108,IF($E$5="OCTOBER",Expense!$N$108,IF($E$5="NOVEMBER",Expense!$O$108,IF($E$5="DECEMBER",Expense!$P$108,IF($E$5="TOTAL",Expense!$Q$108,0)))))))))))))</f>
        <v>161796000</v>
      </c>
      <c r="M20" s="91">
        <f t="shared" si="1"/>
        <v>4.6436265725902447E-2</v>
      </c>
      <c r="N20" s="29"/>
      <c r="O20" s="29"/>
      <c r="P20" s="29"/>
      <c r="Q20" s="29"/>
      <c r="R20" s="29"/>
      <c r="S20" s="29"/>
      <c r="T20" s="30"/>
    </row>
    <row r="21" spans="2:20" ht="16.5" customHeight="1" x14ac:dyDescent="0.25">
      <c r="B21" s="82"/>
      <c r="C21" s="83"/>
      <c r="D21" s="83"/>
      <c r="E21" s="83"/>
      <c r="F21" s="83"/>
      <c r="G21" s="83"/>
      <c r="H21" s="88"/>
      <c r="I21" s="86"/>
      <c r="J21" s="89" t="s">
        <v>30</v>
      </c>
      <c r="K21" s="90" t="s">
        <v>10</v>
      </c>
      <c r="L21" s="113">
        <f>IF($E$5="JANUARY",Expense!$E$132,IF($E$5="FEBRUARY",Expense!$F$132,IF($E$5="MARCH",Expense!$G$132,IF($E$5="APRIL",Expense!$H$132,IF($E$5="MAY",Expense!$I$132,IF($E$5="JUNE",Expense!$J$132,IF($E$5="JULY",Expense!$K$132,IF($E$5="AUGUST",Expense!$L$132,IF($E$5="SEPTEMBER",Expense!$M$132,IF($E$5="OCTOBER",Expense!$N$132,IF($E$5="NOVEMBER",Expense!$O$132,IF($E$5="DECEMBER",Expense!$P$132,IF($E$5="TOTAL",Expense!$Q$132,0)))))))))))))</f>
        <v>345844000</v>
      </c>
      <c r="M21" s="91">
        <f t="shared" si="1"/>
        <v>9.9258967364514616E-2</v>
      </c>
      <c r="N21" s="29"/>
      <c r="O21" s="29"/>
      <c r="P21" s="29"/>
      <c r="Q21" s="29"/>
      <c r="R21" s="29"/>
      <c r="S21" s="29"/>
      <c r="T21" s="30"/>
    </row>
    <row r="22" spans="2:20" ht="16.5" customHeight="1" x14ac:dyDescent="0.25">
      <c r="B22" s="82"/>
      <c r="C22" s="83"/>
      <c r="D22" s="83"/>
      <c r="E22" s="83"/>
      <c r="F22" s="83"/>
      <c r="G22" s="83"/>
      <c r="H22" s="88"/>
      <c r="I22" s="86"/>
      <c r="J22" s="89" t="s">
        <v>31</v>
      </c>
      <c r="K22" s="90" t="s">
        <v>10</v>
      </c>
      <c r="L22" s="113">
        <f>IF($E$5="JANUARY",Expense!$E$137,IF($E$5="FEBRUARY",Expense!$F$137,IF($E$5="MARCH",Expense!$G$137,IF($E$5="APRIL",Expense!$H$137,IF($E$5="MAY",Expense!$I$137,IF($E$5="JUNE",Expense!$J$137,IF($E$5="JULY",Expense!$K$137,IF($E$5="AUGUST",Expense!$L$137,IF($E$5="SEPTEMBER",Expense!$M$137,IF($E$5="OCTOBER",Expense!$N$137,IF($E$5="NOVEMBER",Expense!$O$137,IF($E$5="DECEMBER",Expense!$P$137,IF($E$5="TOTAL",Expense!$Q$137,0)))))))))))))</f>
        <v>227282300</v>
      </c>
      <c r="M22" s="91">
        <f t="shared" si="1"/>
        <v>6.5231163178287949E-2</v>
      </c>
      <c r="N22" s="29"/>
      <c r="O22" s="29"/>
      <c r="P22" s="29"/>
      <c r="Q22" s="29"/>
      <c r="R22" s="29"/>
      <c r="S22" s="29"/>
      <c r="T22" s="30"/>
    </row>
    <row r="23" spans="2:20" ht="16.5" customHeight="1" x14ac:dyDescent="0.25">
      <c r="B23" s="82"/>
      <c r="C23" s="83"/>
      <c r="D23" s="83"/>
      <c r="E23" s="83"/>
      <c r="F23" s="83"/>
      <c r="G23" s="83"/>
      <c r="H23" s="88"/>
      <c r="I23" s="86"/>
      <c r="J23" s="89" t="s">
        <v>32</v>
      </c>
      <c r="K23" s="90" t="s">
        <v>10</v>
      </c>
      <c r="L23" s="113">
        <f>L13-SUM(L14:L22)</f>
        <v>1624412540</v>
      </c>
      <c r="M23" s="91">
        <f t="shared" si="1"/>
        <v>0.46621456869099448</v>
      </c>
      <c r="N23" s="29"/>
      <c r="O23" s="29"/>
      <c r="P23" s="29"/>
      <c r="Q23" s="29"/>
      <c r="R23" s="29"/>
      <c r="S23" s="29"/>
      <c r="T23" s="30"/>
    </row>
    <row r="24" spans="2:20" ht="16.5" customHeight="1" x14ac:dyDescent="0.25">
      <c r="B24" s="82"/>
      <c r="C24" s="83"/>
      <c r="D24" s="83"/>
      <c r="E24" s="83"/>
      <c r="F24" s="83"/>
      <c r="G24" s="83"/>
      <c r="H24" s="88"/>
      <c r="I24" s="86"/>
      <c r="J24" s="89" t="s">
        <v>33</v>
      </c>
      <c r="K24" s="90" t="s">
        <v>10</v>
      </c>
      <c r="L24" s="113">
        <f>IF($E$5="JANUARY",Expense!$E$170,IF($E$5="FEBRUARY",Expense!$F$170,IF($E$5="MARCH",Expense!$G$170,IF($E$5="APRIL",Expense!$H$170,IF($E$5="MAY",Expense!$I$170,IF($E$5="JUNE",Expense!$J$170,IF($E$5="JULY",Expense!$K$170,IF($E$5="AUGUST",Expense!$L$170,IF($E$5="SEPTEMBER",Expense!$M$170,IF($E$5="OCTOBER",Expense!$N$170,IF($E$5="NOVEMBER",Expense!$O$170,IF($E$5="DECEMBER",Expense!$P$170,IF($E$5="TOTAL",Expense!$Q$170,0)))))))))))))</f>
        <v>763879782.06312001</v>
      </c>
      <c r="M24" s="91">
        <f t="shared" si="1"/>
        <v>0.21923733925762992</v>
      </c>
      <c r="N24" s="29"/>
      <c r="O24" s="29"/>
      <c r="P24" s="29"/>
      <c r="Q24" s="29"/>
      <c r="R24" s="29"/>
      <c r="S24" s="29"/>
      <c r="T24" s="30"/>
    </row>
    <row r="25" spans="2:20" ht="16.5" customHeight="1" x14ac:dyDescent="0.25">
      <c r="B25" s="82"/>
      <c r="C25" s="83"/>
      <c r="D25" s="83"/>
      <c r="E25" s="83"/>
      <c r="F25" s="83"/>
      <c r="G25" s="83"/>
      <c r="H25" s="88"/>
      <c r="I25" s="86"/>
      <c r="J25" s="89" t="s">
        <v>34</v>
      </c>
      <c r="K25" s="90" t="s">
        <v>10</v>
      </c>
      <c r="L25" s="113">
        <f>IF($E$5="JANUARY",Expense!$E$177,IF($E$5="FEBRUARY",Expense!$F$177,IF($E$5="MARCH",Expense!$G$177,IF($E$5="APRIL",Expense!$H$177,IF($E$5="MAY",Expense!$I$177,IF($E$5="JUNE",Expense!$J$177,IF($E$5="JULY",Expense!$K$177,IF($E$5="AUGUST",Expense!$L$177,IF($E$5="SEPTEMBER",Expense!$M$177,IF($E$5="OCTOBER",Expense!$N$177,IF($E$5="NOVEMBER",Expense!$O$177,IF($E$5="DECEMBER",Expense!$P$177,IF($E$5="TOTAL",Expense!$Q$177,0)))))))))))))</f>
        <v>215133189.48422</v>
      </c>
      <c r="M25" s="91">
        <f t="shared" si="1"/>
        <v>6.1744307358341133E-2</v>
      </c>
      <c r="N25" s="29"/>
      <c r="O25" s="29"/>
      <c r="P25" s="29"/>
      <c r="Q25" s="29"/>
      <c r="R25" s="29"/>
      <c r="S25" s="29"/>
      <c r="T25" s="30"/>
    </row>
    <row r="26" spans="2:20" ht="16.5" customHeight="1" x14ac:dyDescent="0.25">
      <c r="B26" s="82"/>
      <c r="C26" s="83"/>
      <c r="D26" s="83"/>
      <c r="E26" s="83"/>
      <c r="F26" s="83"/>
      <c r="G26" s="83"/>
      <c r="H26" s="88"/>
      <c r="I26" s="86"/>
      <c r="J26" s="89" t="s">
        <v>35</v>
      </c>
      <c r="K26" s="90" t="s">
        <v>10</v>
      </c>
      <c r="L26" s="113">
        <f>L23-L24-L25</f>
        <v>645399568.45265996</v>
      </c>
      <c r="M26" s="91">
        <f t="shared" si="1"/>
        <v>0.1852329220750234</v>
      </c>
      <c r="N26" s="29"/>
      <c r="O26" s="29"/>
      <c r="P26" s="29"/>
      <c r="Q26" s="29"/>
      <c r="R26" s="29"/>
      <c r="S26" s="29"/>
      <c r="T26" s="30"/>
    </row>
    <row r="27" spans="2:20" x14ac:dyDescent="0.25">
      <c r="B27" s="96"/>
      <c r="C27" s="97"/>
      <c r="D27" s="97"/>
      <c r="E27" s="97"/>
      <c r="F27" s="97"/>
      <c r="G27" s="97"/>
      <c r="H27" s="97"/>
      <c r="I27" s="98"/>
      <c r="J27" s="99"/>
      <c r="K27" s="99"/>
      <c r="L27" s="99"/>
      <c r="M27" s="99"/>
      <c r="N27" s="31"/>
      <c r="O27" s="31"/>
      <c r="P27" s="31"/>
      <c r="Q27" s="31"/>
      <c r="R27" s="31"/>
      <c r="S27" s="31"/>
      <c r="T27" s="32"/>
    </row>
    <row r="28" spans="2:20" s="9" customFormat="1" ht="10.9" customHeight="1" x14ac:dyDescent="0.25"/>
    <row r="29" spans="2:20" s="9" customFormat="1" ht="22.9" customHeight="1" x14ac:dyDescent="0.25">
      <c r="B29" s="215"/>
      <c r="C29" s="2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2"/>
      <c r="S29" s="22"/>
      <c r="T29" s="23" t="s">
        <v>224</v>
      </c>
    </row>
  </sheetData>
  <sheetProtection password="A8CE" sheet="1" objects="1" scenarios="1"/>
  <mergeCells count="7">
    <mergeCell ref="B29:C29"/>
    <mergeCell ref="B2:F2"/>
    <mergeCell ref="C6:G6"/>
    <mergeCell ref="N2:R2"/>
    <mergeCell ref="C5:D5"/>
    <mergeCell ref="E5:F5"/>
    <mergeCell ref="N6:T6"/>
  </mergeCells>
  <dataValidations count="1">
    <dataValidation type="list" allowBlank="1" showInputMessage="1" showErrorMessage="1" sqref="AI8:AI24">
      <formula1>"May 2016"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4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'Terms of Use'!$B$22:$B$34</xm:f>
          </x14:formula1>
          <xm:sqref>E5:F5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B1:AD64"/>
  <sheetViews>
    <sheetView showGridLines="0" zoomScale="85" zoomScaleNormal="85" workbookViewId="0">
      <selection activeCell="E3" sqref="E3:F3"/>
    </sheetView>
  </sheetViews>
  <sheetFormatPr defaultRowHeight="15" x14ac:dyDescent="0.25"/>
  <cols>
    <col min="1" max="2" width="4.7109375" style="140" customWidth="1"/>
    <col min="3" max="3" width="13.7109375" style="140" customWidth="1"/>
    <col min="4" max="4" width="10.42578125" style="140" customWidth="1"/>
    <col min="5" max="5" width="6" style="140" customWidth="1"/>
    <col min="6" max="6" width="21.7109375" style="140" customWidth="1"/>
    <col min="7" max="7" width="2.7109375" style="140" customWidth="1"/>
    <col min="8" max="8" width="6" style="140" customWidth="1"/>
    <col min="9" max="9" width="21.7109375" style="140" customWidth="1"/>
    <col min="10" max="10" width="2.7109375" style="140" customWidth="1"/>
    <col min="11" max="38" width="4.7109375" style="140" customWidth="1"/>
    <col min="39" max="16384" width="9.140625" style="140"/>
  </cols>
  <sheetData>
    <row r="1" spans="2:30" ht="44.45" customHeight="1" thickBot="1" x14ac:dyDescent="0.3">
      <c r="B1" s="218" t="str">
        <f>CONCATENATE("STATISTICS"," ",'Terms of Use'!B18,"                                                    ","DASHBOARD")</f>
        <v>STATISTICS 2024                                                    DASHBOARD</v>
      </c>
      <c r="C1" s="219"/>
      <c r="D1" s="219"/>
      <c r="E1" s="219"/>
      <c r="F1" s="219"/>
      <c r="G1" s="19"/>
      <c r="H1" s="19"/>
      <c r="I1" s="19"/>
      <c r="J1" s="19"/>
      <c r="K1" s="19"/>
      <c r="L1" s="19"/>
      <c r="M1" s="19"/>
      <c r="N1" s="221"/>
      <c r="O1" s="222"/>
      <c r="P1" s="222"/>
      <c r="Q1" s="222"/>
      <c r="R1" s="222"/>
      <c r="S1" s="20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</row>
    <row r="2" spans="2:30" ht="18" customHeight="1" thickBot="1" x14ac:dyDescent="0.3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3"/>
      <c r="V2" s="143"/>
      <c r="W2" s="143"/>
      <c r="X2" s="143"/>
      <c r="Y2" s="143"/>
      <c r="Z2" s="143"/>
      <c r="AA2" s="143"/>
      <c r="AB2" s="143"/>
      <c r="AC2" s="143"/>
      <c r="AD2" s="144"/>
    </row>
    <row r="3" spans="2:30" ht="18" customHeight="1" thickBot="1" x14ac:dyDescent="0.3">
      <c r="B3" s="145"/>
      <c r="C3" s="228" t="s">
        <v>186</v>
      </c>
      <c r="D3" s="229"/>
      <c r="E3" s="223" t="s">
        <v>206</v>
      </c>
      <c r="F3" s="224"/>
      <c r="G3" s="146"/>
      <c r="H3" s="147"/>
      <c r="I3" s="147"/>
      <c r="J3" s="147"/>
      <c r="K3" s="147"/>
      <c r="L3" s="255" t="str">
        <f>E3</f>
        <v>February</v>
      </c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149"/>
    </row>
    <row r="4" spans="2:30" ht="18" customHeight="1" thickBot="1" x14ac:dyDescent="0.3">
      <c r="B4" s="145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8"/>
      <c r="V4" s="148"/>
      <c r="W4" s="148"/>
      <c r="X4" s="148"/>
      <c r="Y4" s="148"/>
      <c r="Z4" s="148"/>
      <c r="AA4" s="148"/>
      <c r="AB4" s="148"/>
      <c r="AC4" s="148"/>
      <c r="AD4" s="149"/>
    </row>
    <row r="5" spans="2:30" ht="18" customHeight="1" thickBot="1" x14ac:dyDescent="0.3">
      <c r="B5" s="145"/>
      <c r="C5" s="230" t="s">
        <v>188</v>
      </c>
      <c r="D5" s="231"/>
      <c r="E5" s="183"/>
      <c r="F5" s="184" t="str">
        <f>E3</f>
        <v>February</v>
      </c>
      <c r="G5" s="185"/>
      <c r="H5" s="186"/>
      <c r="I5" s="184" t="s">
        <v>189</v>
      </c>
      <c r="J5" s="18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8"/>
      <c r="V5" s="148"/>
      <c r="W5" s="148"/>
      <c r="X5" s="148"/>
      <c r="Y5" s="148"/>
      <c r="Z5" s="148"/>
      <c r="AA5" s="148"/>
      <c r="AB5" s="148"/>
      <c r="AC5" s="148"/>
      <c r="AD5" s="149"/>
    </row>
    <row r="6" spans="2:30" ht="18" customHeight="1" x14ac:dyDescent="0.25">
      <c r="B6" s="145"/>
      <c r="C6" s="232" t="s">
        <v>190</v>
      </c>
      <c r="D6" s="233"/>
      <c r="E6" s="188" t="str">
        <f>IF(F6="Not Available","","IDR")</f>
        <v>IDR</v>
      </c>
      <c r="F6" s="189">
        <f>IF($E$3="January",Income!$H27,IF($E$3="February",Income!$I27,IF($E$3="March",Income!$J27,IF($E$3="April",Income!$K27,IF($E$3="May",Income!$L27,IF($E$3="June",Income!$M27,IF($E$3="July",Income!$N27,IF($E$3="August",Income!$O27,IF($E$3="September",Income!$P27,IF($E$3="October",Income!$Q27,IF($E$3="November",Income!$R27,IF($E$3="December",Income!$S27,IF($E$3="TOTAL",Income!$T27,0)))))))))))))</f>
        <v>2899171000</v>
      </c>
      <c r="G6" s="190"/>
      <c r="H6" s="188" t="str">
        <f t="shared" ref="H6:H9" si="0">IF(I6="Not Available","","IDR")</f>
        <v>IDR</v>
      </c>
      <c r="I6" s="189">
        <f>IF($E$3="January",Income!H$27,IF($E$3="February",SUM(Income!$H$27:$I$27),IF($E$3="March",SUM(Income!$H27:$J$27),IF($E$3="April",SUM(Income!$H$27:$K$27),IF($E$3="May",SUM(Income!$H$27:$L$27),IF($E$3="June",SUM(Income!$H$27:$M$27),IF($E$3="July",SUM(Income!$H$27:$N$27),IF($E$3="August",SUM(Income!$H$27:$O$27),IF($E$3="September",SUM(Income!$H$27:$P$27),IF($E$3="October",SUM(Income!$H$27:$Q$27),IF($E$3="November",SUM(Income!$H$27:$S$27),IF($E$3="December",SUM(Income!$H$27:$S$27),IF($E$3="TOTAL",Income!$T$27,0)))))))))))))</f>
        <v>5817265000</v>
      </c>
      <c r="J6" s="191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8"/>
      <c r="V6" s="148"/>
      <c r="W6" s="148"/>
      <c r="X6" s="148"/>
      <c r="Y6" s="148"/>
      <c r="Z6" s="148"/>
      <c r="AA6" s="148"/>
      <c r="AB6" s="148"/>
      <c r="AC6" s="148"/>
      <c r="AD6" s="149"/>
    </row>
    <row r="7" spans="2:30" ht="18" customHeight="1" x14ac:dyDescent="0.25">
      <c r="B7" s="145"/>
      <c r="C7" s="226" t="s">
        <v>191</v>
      </c>
      <c r="D7" s="227"/>
      <c r="E7" s="181" t="str">
        <f t="shared" ref="E7:E9" si="1">IF(F7="Not Available","","IDR")</f>
        <v>IDR</v>
      </c>
      <c r="F7" s="173">
        <f>IF($E$3="January",Income!$H28,IF($E$3="February",Income!$I28,IF($E$3="March",Income!$J28,IF($E$3="April",Income!$K28,IF($E$3="May",Income!$L28,IF($E$3="June",Income!$M28,IF($E$3="July",Income!$N28,IF($E$3="August",Income!$O28,IF($E$3="September",Income!$P28,IF($E$3="October",Income!$Q28,IF($E$3="November",Income!$R28,IF($E$3="December",Income!$S28,IF($E$3="TOTAL",Income!$T28,0)))))))))))))</f>
        <v>408059500</v>
      </c>
      <c r="G7" s="174"/>
      <c r="H7" s="181" t="str">
        <f t="shared" si="0"/>
        <v>IDR</v>
      </c>
      <c r="I7" s="173">
        <f>IF($E$3="January",Income!H28,IF($E$3="February",SUM(Income!H28:I28),IF($E$3="March",SUM(Income!H28:J28),IF($E$3="April",SUM(Income!H28:K28),IF($E$3="May",SUM(Income!H28:L28),IF($E$3="June",SUM(Income!H28:M28),IF($E$3="July",SUM(Income!H28:N28),IF($E$3="August",SUM(Income!H28:O28),IF($E$3="September",SUM(Income!H28:P28),IF($E$3="October",SUM(Income!H28:Q28),IF($E$3="November",SUM(Income!H28:S28),IF($E$3="December",SUM(Income!H28:S28),IF($E$3="TOTAL",Income!T28,0)))))))))))))</f>
        <v>812244000</v>
      </c>
      <c r="J7" s="150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8"/>
      <c r="V7" s="148"/>
      <c r="W7" s="148"/>
      <c r="X7" s="148"/>
      <c r="Y7" s="148"/>
      <c r="Z7" s="148"/>
      <c r="AA7" s="148"/>
      <c r="AB7" s="148"/>
      <c r="AC7" s="148"/>
      <c r="AD7" s="149"/>
    </row>
    <row r="8" spans="2:30" ht="18" customHeight="1" x14ac:dyDescent="0.25">
      <c r="B8" s="145"/>
      <c r="C8" s="226" t="s">
        <v>192</v>
      </c>
      <c r="D8" s="227"/>
      <c r="E8" s="181" t="str">
        <f t="shared" si="1"/>
        <v>IDR</v>
      </c>
      <c r="F8" s="173">
        <f>IF($E$3="January",Income!$H29,IF($E$3="February",Income!$I29,IF($E$3="March",Income!$J29,IF($E$3="April",Income!$K29,IF($E$3="May",Income!$L29,IF($E$3="June",Income!$M29,IF($E$3="July",Income!$N29,IF($E$3="August",Income!$O29,IF($E$3="September",Income!$P29,IF($E$3="October",Income!$Q29,IF($E$3="November",Income!$R29,IF($E$3="December",Income!$S29,IF($E$3="TOTAL",Income!$T29,0)))))))))))))</f>
        <v>177029000</v>
      </c>
      <c r="G8" s="174"/>
      <c r="H8" s="181" t="str">
        <f t="shared" si="0"/>
        <v>IDR</v>
      </c>
      <c r="I8" s="173">
        <f>IF($E$3="January",Income!H29,IF($E$3="February",SUM(Income!H29:I29),IF($E$3="March",SUM(Income!H29:J29),IF($E$3="April",SUM(Income!H29:K29),IF($E$3="May",SUM(Income!H29:L29),IF($E$3="June",SUM(Income!H29:M29),IF($E$3="July",SUM(Income!H29:N29),IF($E$3="August",SUM(Income!H29:O29),IF($E$3="September",SUM(Income!H29:P29),IF($E$3="October",SUM(Income!H29:Q29),IF($E$3="November",SUM(Income!H29:S29),IF($E$3="December",SUM(Income!H29:S29),IF($E$3="TOTAL",Income!T29,0)))))))))))))</f>
        <v>355215000</v>
      </c>
      <c r="J8" s="150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8"/>
      <c r="V8" s="148"/>
      <c r="W8" s="148"/>
      <c r="X8" s="148"/>
      <c r="Y8" s="148"/>
      <c r="Z8" s="148"/>
      <c r="AA8" s="148"/>
      <c r="AB8" s="148"/>
      <c r="AC8" s="148"/>
      <c r="AD8" s="149"/>
    </row>
    <row r="9" spans="2:30" ht="18" customHeight="1" thickBot="1" x14ac:dyDescent="0.3">
      <c r="B9" s="145"/>
      <c r="C9" s="234" t="s">
        <v>193</v>
      </c>
      <c r="D9" s="235"/>
      <c r="E9" s="182" t="str">
        <f t="shared" si="1"/>
        <v>IDR</v>
      </c>
      <c r="F9" s="175">
        <f>SUM(F6:F8)</f>
        <v>3484259500</v>
      </c>
      <c r="G9" s="176"/>
      <c r="H9" s="182" t="str">
        <f t="shared" si="0"/>
        <v>IDR</v>
      </c>
      <c r="I9" s="177">
        <f>SUM(I6:I8)</f>
        <v>6984724000</v>
      </c>
      <c r="J9" s="151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8"/>
      <c r="V9" s="148"/>
      <c r="W9" s="148"/>
      <c r="X9" s="148"/>
      <c r="Y9" s="148"/>
      <c r="Z9" s="148"/>
      <c r="AA9" s="148"/>
      <c r="AB9" s="148"/>
      <c r="AC9" s="148"/>
      <c r="AD9" s="149"/>
    </row>
    <row r="10" spans="2:30" ht="18" customHeight="1" thickBot="1" x14ac:dyDescent="0.3">
      <c r="B10" s="145"/>
      <c r="C10" s="147"/>
      <c r="D10" s="147"/>
      <c r="E10" s="178"/>
      <c r="F10" s="178"/>
      <c r="G10" s="178"/>
      <c r="H10" s="178"/>
      <c r="I10" s="178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8"/>
      <c r="V10" s="148"/>
      <c r="W10" s="148"/>
      <c r="X10" s="148"/>
      <c r="Y10" s="148"/>
      <c r="Z10" s="148"/>
      <c r="AA10" s="148"/>
      <c r="AB10" s="148"/>
      <c r="AC10" s="148"/>
      <c r="AD10" s="149"/>
    </row>
    <row r="11" spans="2:30" ht="18" customHeight="1" thickBot="1" x14ac:dyDescent="0.3">
      <c r="B11" s="145"/>
      <c r="C11" s="236" t="s">
        <v>194</v>
      </c>
      <c r="D11" s="237"/>
      <c r="E11" s="205"/>
      <c r="F11" s="206" t="str">
        <f>E3</f>
        <v>February</v>
      </c>
      <c r="G11" s="207"/>
      <c r="H11" s="205"/>
      <c r="I11" s="206" t="str">
        <f>I5</f>
        <v>Year-to-Date</v>
      </c>
      <c r="J11" s="208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8"/>
      <c r="V11" s="148"/>
      <c r="W11" s="148"/>
      <c r="X11" s="148"/>
      <c r="Y11" s="148"/>
      <c r="Z11" s="148"/>
      <c r="AA11" s="148"/>
      <c r="AB11" s="148"/>
      <c r="AC11" s="148"/>
      <c r="AD11" s="149"/>
    </row>
    <row r="12" spans="2:30" ht="18" customHeight="1" x14ac:dyDescent="0.25">
      <c r="B12" s="145"/>
      <c r="C12" s="238" t="s">
        <v>195</v>
      </c>
      <c r="D12" s="239"/>
      <c r="E12" s="198" t="str">
        <f t="shared" ref="E12:E13" si="2">IF(F12="Not Available","","IDR")</f>
        <v>IDR</v>
      </c>
      <c r="F12" s="199">
        <f>IF($E$3="January",Income!$H23,IF($E$3="February",Income!$I23,IF($E$3="March",Income!$J23,IF($E$3="April",Income!$K23,IF($E$3="May",Income!$L23,IF($E$3="June",Income!$M23,IF($E$3="July",Income!$N23,IF($E$3="August",Income!$O23,IF($E$3="September",Income!$P23,IF($E$3="October",Income!$Q23,IF($E$3="November",Income!$R23,IF($E$3="December",Income!$S23,IF($E$3="TOTAL",Income!$T23,0)))))))))))))</f>
        <v>4638673.5999999996</v>
      </c>
      <c r="G12" s="200"/>
      <c r="H12" s="198" t="str">
        <f t="shared" ref="H12:H13" si="3">IF(I12="Not Available","","IDR")</f>
        <v>IDR</v>
      </c>
      <c r="I12" s="199">
        <f>IF($E$3="January",Income!H$23,IF($E$3="February",SUM(Income!$H$23:$I$23),IF($E$3="March",SUM(Income!$H$23:$J37),IF($E$3="April",SUM(Income!$H$23:$K$23),IF($E$3="May",SUM(Income!$H$23:$L$23),IF($E$3="June",SUM(Income!$H$23:$M$23),IF($E$3="July",SUM(Income!$H$23:$N$23),IF($E$3="August",SUM(Income!$H$23:$O$23),IF($E$3="September",SUM(Income!$H$23:$P$23),IF($E$3="October",SUM(Income!$H$23:$Q$23),IF($E$3="November",SUM(Income!$H$23:$S$23),IF($E$3="December",SUM(Income!$H$23:$S$23),IF($E$3="TOTAL",Income!$T$23,0)))))))))))))</f>
        <v>9345276.8258064501</v>
      </c>
      <c r="J12" s="200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8"/>
      <c r="V12" s="148"/>
      <c r="W12" s="148"/>
      <c r="X12" s="148"/>
      <c r="Y12" s="148"/>
      <c r="Z12" s="148"/>
      <c r="AA12" s="148"/>
      <c r="AB12" s="148"/>
      <c r="AC12" s="148"/>
      <c r="AD12" s="149"/>
    </row>
    <row r="13" spans="2:30" ht="18" customHeight="1" x14ac:dyDescent="0.25">
      <c r="B13" s="145"/>
      <c r="C13" s="238" t="s">
        <v>196</v>
      </c>
      <c r="D13" s="239"/>
      <c r="E13" s="198" t="str">
        <f t="shared" si="2"/>
        <v>IDR</v>
      </c>
      <c r="F13" s="199">
        <f>IF($E$3="January",Income!$H24,IF($E$3="February",Income!$I24,IF($E$3="March",Income!$J24,IF($E$3="April",Income!$K24,IF($E$3="May",Income!$L24,IF($E$3="June",Income!$M24,IF($E$3="July",Income!$N24,IF($E$3="August",Income!$O24,IF($E$3="September",Income!$P24,IF($E$3="October",Income!$Q24,IF($E$3="November",Income!$R24,IF($E$3="December",Income!$S24,IF($E$3="TOTAL",Income!$T24,0)))))))))))))</f>
        <v>1991188.8736263737</v>
      </c>
      <c r="G13" s="200"/>
      <c r="H13" s="198" t="str">
        <f t="shared" si="3"/>
        <v>IDR</v>
      </c>
      <c r="I13" s="199">
        <f>IF($E$3="January",Income!H$24,IF($E$3="February",SUM(Income!$H$24:$I$24),IF($E$3="March",SUM(Income!$H$24:$J38),IF($E$3="April",SUM(Income!$H$24:$K$24),IF($E$3="May",SUM(Income!$H$24:$L$24),IF($E$3="June",SUM(Income!$H$24:$M$24),IF($E$3="July",SUM(Income!$H$24:$N$24),IF($E$3="August",SUM(Income!$H$24:$O$24),IF($E$3="September",SUM(Income!$H$24:$P$24),IF($E$3="October",SUM(Income!$H$24:$Q$24),IF($E$3="November",SUM(Income!$H$24:$S$24),IF($E$3="December",SUM(Income!$H$24:$S$24),IF($E$3="TOTAL",Income!$T$24,0)))))))))))))</f>
        <v>3801420.8835519319</v>
      </c>
      <c r="J13" s="200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8"/>
      <c r="V13" s="148"/>
      <c r="W13" s="148"/>
      <c r="X13" s="148"/>
      <c r="Y13" s="148"/>
      <c r="Z13" s="148"/>
      <c r="AA13" s="148"/>
      <c r="AB13" s="148"/>
      <c r="AC13" s="148"/>
      <c r="AD13" s="149"/>
    </row>
    <row r="14" spans="2:30" ht="18" customHeight="1" thickBot="1" x14ac:dyDescent="0.3">
      <c r="B14" s="145"/>
      <c r="C14" s="240" t="s">
        <v>197</v>
      </c>
      <c r="D14" s="241"/>
      <c r="E14" s="201"/>
      <c r="F14" s="202">
        <f>IF($E$3="January",Income!$H22,IF($E$3="February",Income!$I22,IF($E$3="March",Income!$J22,IF($E$3="April",Income!$K22,IF($E$3="May",Income!$L22,IF($E$3="June",Income!$M22,IF($E$3="July",Income!$N22,IF($E$3="August",Income!$O22,IF($E$3="September",Income!$P22,IF($E$3="October",Income!$Q22,IF($E$3="November",Income!$R22,IF($E$3="December",Income!$S22,IF($E$3="TOTAL",Income!$T22,0)))))))))))))</f>
        <v>0.42925824175824173</v>
      </c>
      <c r="G14" s="203"/>
      <c r="H14" s="201"/>
      <c r="I14" s="204">
        <f>IF($E$3="January",Income!H$22,IF($E$3="February",SUM(Income!$H$21:$I$21)/SUM(Income!$H$20:$I$20),IF($E$3="March",SUM(Income!$H$21:$J21)/SUM(Income!$H$20:$J20),IF($E$3="April",SUM(Income!$H$21:$K$21)/SUM(Income!$H$20:$K$20),IF($E$3="May",SUM(Income!$H$21:$L$21)/SUM(Income!$H$20:$L$20),IF($E$3="June",SUM(Income!$H$21:$M$21)/SUM(Income!$H$20:$M$20),IF($E$3="July",SUM(Income!$H$21:$N$21)/SUM(Income!$H$20:$N$20),IF($E$3="August",SUM(Income!$H$21:$O$21)/SUM(Income!$H$20:$O$20),IF($E$3="September",SUM(Income!$H$21:$P$21)/SUM(Income!$H$20:$P$20),IF($E$3="October",SUM(Income!$H$21:$Q$21)/SUM(Income!$H$20:$Q$20),IF($E$3="November",SUM(Income!$H$21:$S$21)/SUM(Income!$H$20:$S$20),IF($E$3="December",SUM(Income!$H$21:$S$21)/SUM(Income!$H$20:$S$20),IF($E$3="TOTAL",Income!$T$21)))))))))))))</f>
        <v>0.40580182529335074</v>
      </c>
      <c r="J14" s="203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8"/>
      <c r="W14" s="148"/>
      <c r="X14" s="148"/>
      <c r="Y14" s="148"/>
      <c r="Z14" s="148"/>
      <c r="AA14" s="148"/>
      <c r="AB14" s="148"/>
      <c r="AC14" s="148"/>
      <c r="AD14" s="149"/>
    </row>
    <row r="15" spans="2:30" ht="18" customHeight="1" x14ac:dyDescent="0.25">
      <c r="B15" s="145"/>
      <c r="C15" s="147"/>
      <c r="D15" s="147"/>
      <c r="E15" s="147"/>
      <c r="F15" s="147"/>
      <c r="G15" s="147"/>
      <c r="H15" s="147"/>
      <c r="I15" s="19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8"/>
      <c r="V15" s="148"/>
      <c r="W15" s="148"/>
      <c r="X15" s="148"/>
      <c r="Y15" s="148"/>
      <c r="Z15" s="148"/>
      <c r="AA15" s="148"/>
      <c r="AB15" s="148"/>
      <c r="AC15" s="148"/>
      <c r="AD15" s="149"/>
    </row>
    <row r="16" spans="2:30" ht="18" customHeight="1" x14ac:dyDescent="0.25">
      <c r="B16" s="145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8"/>
      <c r="V16" s="148"/>
      <c r="W16" s="148"/>
      <c r="X16" s="148"/>
      <c r="Y16" s="148"/>
      <c r="Z16" s="148"/>
      <c r="AA16" s="148"/>
      <c r="AB16" s="148"/>
      <c r="AC16" s="148"/>
      <c r="AD16" s="149"/>
    </row>
    <row r="17" spans="2:30" ht="18" customHeight="1" x14ac:dyDescent="0.25">
      <c r="B17" s="145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48"/>
      <c r="W17" s="148"/>
      <c r="X17" s="148"/>
      <c r="Y17" s="148"/>
      <c r="Z17" s="148"/>
      <c r="AA17" s="148"/>
      <c r="AB17" s="148"/>
      <c r="AC17" s="148"/>
      <c r="AD17" s="149"/>
    </row>
    <row r="18" spans="2:30" ht="18" customHeight="1" x14ac:dyDescent="0.25">
      <c r="B18" s="145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8"/>
      <c r="V18" s="148"/>
      <c r="W18" s="148"/>
      <c r="X18" s="148"/>
      <c r="Y18" s="148"/>
      <c r="Z18" s="148"/>
      <c r="AA18" s="148"/>
      <c r="AB18" s="148"/>
      <c r="AC18" s="148"/>
      <c r="AD18" s="149"/>
    </row>
    <row r="19" spans="2:30" ht="18" customHeight="1" x14ac:dyDescent="0.25">
      <c r="B19" s="145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8"/>
      <c r="V19" s="148"/>
      <c r="W19" s="148"/>
      <c r="X19" s="148"/>
      <c r="Y19" s="148"/>
      <c r="Z19" s="148"/>
      <c r="AA19" s="148"/>
      <c r="AB19" s="148"/>
      <c r="AC19" s="148"/>
      <c r="AD19" s="149"/>
    </row>
    <row r="20" spans="2:30" ht="18" customHeight="1" x14ac:dyDescent="0.25">
      <c r="B20" s="145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8"/>
      <c r="V20" s="148"/>
      <c r="W20" s="148"/>
      <c r="X20" s="148"/>
      <c r="Y20" s="148"/>
      <c r="Z20" s="148"/>
      <c r="AA20" s="148"/>
      <c r="AB20" s="148"/>
      <c r="AC20" s="148"/>
      <c r="AD20" s="149"/>
    </row>
    <row r="21" spans="2:30" ht="18" customHeight="1" x14ac:dyDescent="0.25">
      <c r="B21" s="145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8"/>
      <c r="V21" s="148"/>
      <c r="W21" s="148"/>
      <c r="X21" s="148"/>
      <c r="Y21" s="148"/>
      <c r="Z21" s="148"/>
      <c r="AA21" s="148"/>
      <c r="AB21" s="148"/>
      <c r="AC21" s="148"/>
      <c r="AD21" s="149"/>
    </row>
    <row r="22" spans="2:30" ht="18" customHeight="1" x14ac:dyDescent="0.25">
      <c r="B22" s="145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8"/>
      <c r="V22" s="148"/>
      <c r="W22" s="148"/>
      <c r="X22" s="148"/>
      <c r="Y22" s="148"/>
      <c r="Z22" s="148"/>
      <c r="AA22" s="148"/>
      <c r="AB22" s="148"/>
      <c r="AC22" s="148"/>
      <c r="AD22" s="149"/>
    </row>
    <row r="23" spans="2:30" ht="18" customHeight="1" x14ac:dyDescent="0.25">
      <c r="B23" s="145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8"/>
      <c r="V23" s="148"/>
      <c r="W23" s="148"/>
      <c r="X23" s="148"/>
      <c r="Y23" s="148"/>
      <c r="Z23" s="148"/>
      <c r="AA23" s="148"/>
      <c r="AB23" s="148"/>
      <c r="AC23" s="148"/>
      <c r="AD23" s="149"/>
    </row>
    <row r="24" spans="2:30" ht="18" customHeight="1" x14ac:dyDescent="0.25">
      <c r="B24" s="145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8"/>
      <c r="V24" s="148"/>
      <c r="W24" s="148"/>
      <c r="X24" s="148"/>
      <c r="Y24" s="148"/>
      <c r="Z24" s="148"/>
      <c r="AA24" s="148"/>
      <c r="AB24" s="148"/>
      <c r="AC24" s="148"/>
      <c r="AD24" s="149"/>
    </row>
    <row r="25" spans="2:30" ht="18" customHeight="1" x14ac:dyDescent="0.25">
      <c r="B25" s="145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8"/>
      <c r="V25" s="148"/>
      <c r="W25" s="148"/>
      <c r="X25" s="148"/>
      <c r="Y25" s="148"/>
      <c r="Z25" s="148"/>
      <c r="AA25" s="148"/>
      <c r="AB25" s="148"/>
      <c r="AC25" s="148"/>
      <c r="AD25" s="149"/>
    </row>
    <row r="26" spans="2:30" ht="18" customHeight="1" x14ac:dyDescent="0.25">
      <c r="B26" s="145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8"/>
      <c r="V26" s="148"/>
      <c r="W26" s="148"/>
      <c r="X26" s="148"/>
      <c r="Y26" s="148"/>
      <c r="Z26" s="148"/>
      <c r="AA26" s="148"/>
      <c r="AB26" s="148"/>
      <c r="AC26" s="148"/>
      <c r="AD26" s="149"/>
    </row>
    <row r="27" spans="2:30" ht="18" customHeight="1" x14ac:dyDescent="0.25">
      <c r="B27" s="145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8"/>
      <c r="V27" s="148"/>
      <c r="W27" s="148"/>
      <c r="X27" s="148"/>
      <c r="Y27" s="148"/>
      <c r="Z27" s="148"/>
      <c r="AA27" s="148"/>
      <c r="AB27" s="148"/>
      <c r="AC27" s="148"/>
      <c r="AD27" s="149"/>
    </row>
    <row r="28" spans="2:30" ht="18" customHeight="1" thickBot="1" x14ac:dyDescent="0.3">
      <c r="B28" s="145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8"/>
      <c r="V28" s="148"/>
      <c r="W28" s="148"/>
      <c r="X28" s="148"/>
      <c r="Y28" s="148"/>
      <c r="Z28" s="148"/>
      <c r="AA28" s="148"/>
      <c r="AB28" s="148"/>
      <c r="AC28" s="148"/>
      <c r="AD28" s="149"/>
    </row>
    <row r="29" spans="2:30" ht="18" customHeight="1" x14ac:dyDescent="0.25">
      <c r="B29" s="145"/>
      <c r="C29" s="192" t="s">
        <v>214</v>
      </c>
      <c r="D29" s="193"/>
      <c r="E29" s="193"/>
      <c r="F29" s="193"/>
      <c r="G29" s="193"/>
      <c r="H29" s="193"/>
      <c r="I29" s="193"/>
      <c r="J29" s="194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8"/>
      <c r="V29" s="148"/>
      <c r="W29" s="148"/>
      <c r="X29" s="148"/>
      <c r="Y29" s="148"/>
      <c r="Z29" s="148"/>
      <c r="AA29" s="148"/>
      <c r="AB29" s="148"/>
      <c r="AC29" s="148"/>
      <c r="AD29" s="149"/>
    </row>
    <row r="30" spans="2:30" ht="18" customHeight="1" x14ac:dyDescent="0.25">
      <c r="B30" s="145"/>
      <c r="C30" s="153" t="s">
        <v>205</v>
      </c>
      <c r="D30" s="154">
        <f>Income!H22</f>
        <v>0.38461538461538464</v>
      </c>
      <c r="E30" s="155"/>
      <c r="F30" s="195" t="str">
        <f t="shared" ref="F30:F41" si="4">IF(D30="N/A","",REPT(Sign,ROUND(D30*35,0)))</f>
        <v>█████████████</v>
      </c>
      <c r="G30" s="195"/>
      <c r="H30" s="195"/>
      <c r="I30" s="195"/>
      <c r="J30" s="196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8"/>
      <c r="V30" s="148"/>
      <c r="W30" s="148"/>
      <c r="X30" s="148"/>
      <c r="Y30" s="148"/>
      <c r="Z30" s="148"/>
      <c r="AA30" s="148"/>
      <c r="AB30" s="148"/>
      <c r="AC30" s="148"/>
      <c r="AD30" s="149"/>
    </row>
    <row r="31" spans="2:30" ht="18" customHeight="1" x14ac:dyDescent="0.25">
      <c r="B31" s="145"/>
      <c r="C31" s="153" t="s">
        <v>206</v>
      </c>
      <c r="D31" s="154">
        <f>Income!I22</f>
        <v>0.42925824175824173</v>
      </c>
      <c r="E31" s="155"/>
      <c r="F31" s="169" t="str">
        <f t="shared" si="4"/>
        <v>███████████████</v>
      </c>
      <c r="G31" s="169"/>
      <c r="H31" s="169"/>
      <c r="I31" s="169"/>
      <c r="J31" s="170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8"/>
      <c r="V31" s="148"/>
      <c r="W31" s="148"/>
      <c r="X31" s="148"/>
      <c r="Y31" s="148"/>
      <c r="Z31" s="148"/>
      <c r="AA31" s="148"/>
      <c r="AB31" s="148"/>
      <c r="AC31" s="148"/>
      <c r="AD31" s="149"/>
    </row>
    <row r="32" spans="2:30" ht="18" customHeight="1" x14ac:dyDescent="0.25">
      <c r="B32" s="145"/>
      <c r="C32" s="153" t="s">
        <v>187</v>
      </c>
      <c r="D32" s="154">
        <f>Income!J22</f>
        <v>0.36848635235732008</v>
      </c>
      <c r="E32" s="155"/>
      <c r="F32" s="169" t="str">
        <f t="shared" si="4"/>
        <v>█████████████</v>
      </c>
      <c r="G32" s="169"/>
      <c r="H32" s="169"/>
      <c r="I32" s="169"/>
      <c r="J32" s="170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8"/>
      <c r="V32" s="148"/>
      <c r="W32" s="148"/>
      <c r="X32" s="148"/>
      <c r="Y32" s="148"/>
      <c r="Z32" s="148"/>
      <c r="AA32" s="148"/>
      <c r="AB32" s="148"/>
      <c r="AC32" s="148"/>
      <c r="AD32" s="149"/>
    </row>
    <row r="33" spans="2:30" ht="18" customHeight="1" x14ac:dyDescent="0.25">
      <c r="B33" s="145"/>
      <c r="C33" s="153" t="s">
        <v>185</v>
      </c>
      <c r="D33" s="154">
        <f>Income!K22</f>
        <v>0.46089743589743587</v>
      </c>
      <c r="E33" s="155"/>
      <c r="F33" s="169" t="str">
        <f t="shared" si="4"/>
        <v>████████████████</v>
      </c>
      <c r="G33" s="169"/>
      <c r="H33" s="169"/>
      <c r="I33" s="169"/>
      <c r="J33" s="170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8"/>
      <c r="V33" s="148"/>
      <c r="W33" s="148"/>
      <c r="X33" s="148"/>
      <c r="Y33" s="148"/>
      <c r="Z33" s="148"/>
      <c r="AA33" s="148"/>
      <c r="AB33" s="148"/>
      <c r="AC33" s="148"/>
      <c r="AD33" s="149"/>
    </row>
    <row r="34" spans="2:30" ht="18" customHeight="1" x14ac:dyDescent="0.25">
      <c r="B34" s="145"/>
      <c r="C34" s="153" t="s">
        <v>207</v>
      </c>
      <c r="D34" s="154">
        <f>Income!L22</f>
        <v>0.5</v>
      </c>
      <c r="E34" s="155"/>
      <c r="F34" s="169" t="str">
        <f t="shared" si="4"/>
        <v>██████████████████</v>
      </c>
      <c r="G34" s="169"/>
      <c r="H34" s="169"/>
      <c r="I34" s="169"/>
      <c r="J34" s="170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8"/>
      <c r="V34" s="148"/>
      <c r="W34" s="148"/>
      <c r="X34" s="148"/>
      <c r="Y34" s="148"/>
      <c r="Z34" s="148"/>
      <c r="AA34" s="148"/>
      <c r="AB34" s="148"/>
      <c r="AC34" s="148"/>
      <c r="AD34" s="149"/>
    </row>
    <row r="35" spans="2:30" ht="18" customHeight="1" x14ac:dyDescent="0.25">
      <c r="B35" s="145"/>
      <c r="C35" s="153" t="s">
        <v>208</v>
      </c>
      <c r="D35" s="154">
        <f>Income!M22</f>
        <v>0.61474358974358978</v>
      </c>
      <c r="E35" s="155"/>
      <c r="F35" s="169" t="str">
        <f t="shared" si="4"/>
        <v>██████████████████████</v>
      </c>
      <c r="G35" s="169"/>
      <c r="H35" s="169"/>
      <c r="I35" s="169"/>
      <c r="J35" s="170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8"/>
      <c r="V35" s="148"/>
      <c r="W35" s="148"/>
      <c r="X35" s="148"/>
      <c r="Y35" s="148"/>
      <c r="Z35" s="148"/>
      <c r="AA35" s="148"/>
      <c r="AB35" s="148"/>
      <c r="AC35" s="148"/>
      <c r="AD35" s="149"/>
    </row>
    <row r="36" spans="2:30" ht="18" customHeight="1" x14ac:dyDescent="0.25">
      <c r="B36" s="145"/>
      <c r="C36" s="153" t="s">
        <v>209</v>
      </c>
      <c r="D36" s="154">
        <f>Income!N22</f>
        <v>0.57692307692307687</v>
      </c>
      <c r="E36" s="155"/>
      <c r="F36" s="169" t="str">
        <f t="shared" si="4"/>
        <v>████████████████████</v>
      </c>
      <c r="G36" s="169"/>
      <c r="H36" s="169"/>
      <c r="I36" s="169"/>
      <c r="J36" s="170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8"/>
      <c r="V36" s="148"/>
      <c r="W36" s="148"/>
      <c r="X36" s="148"/>
      <c r="Y36" s="148"/>
      <c r="Z36" s="148"/>
      <c r="AA36" s="148"/>
      <c r="AB36" s="148"/>
      <c r="AC36" s="148"/>
      <c r="AD36" s="149"/>
    </row>
    <row r="37" spans="2:30" ht="18" customHeight="1" x14ac:dyDescent="0.25">
      <c r="B37" s="145"/>
      <c r="C37" s="153" t="s">
        <v>210</v>
      </c>
      <c r="D37" s="154">
        <f>Income!O22</f>
        <v>0.65384615384615385</v>
      </c>
      <c r="E37" s="155"/>
      <c r="F37" s="169" t="str">
        <f t="shared" si="4"/>
        <v>███████████████████████</v>
      </c>
      <c r="G37" s="169"/>
      <c r="H37" s="169"/>
      <c r="I37" s="169"/>
      <c r="J37" s="170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8"/>
      <c r="V37" s="148"/>
      <c r="W37" s="148"/>
      <c r="X37" s="148"/>
      <c r="Y37" s="148"/>
      <c r="Z37" s="148"/>
      <c r="AA37" s="148"/>
      <c r="AB37" s="148"/>
      <c r="AC37" s="148"/>
      <c r="AD37" s="149"/>
    </row>
    <row r="38" spans="2:30" ht="18" customHeight="1" x14ac:dyDescent="0.25">
      <c r="B38" s="145"/>
      <c r="C38" s="153" t="s">
        <v>211</v>
      </c>
      <c r="D38" s="154">
        <f>Income!P22</f>
        <v>0.57628205128205123</v>
      </c>
      <c r="E38" s="155"/>
      <c r="F38" s="169" t="str">
        <f t="shared" si="4"/>
        <v>████████████████████</v>
      </c>
      <c r="G38" s="169"/>
      <c r="H38" s="169"/>
      <c r="I38" s="169"/>
      <c r="J38" s="170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8"/>
      <c r="V38" s="148"/>
      <c r="W38" s="148"/>
      <c r="X38" s="148"/>
      <c r="Y38" s="148"/>
      <c r="Z38" s="148"/>
      <c r="AA38" s="148"/>
      <c r="AB38" s="148"/>
      <c r="AC38" s="148"/>
      <c r="AD38" s="149"/>
    </row>
    <row r="39" spans="2:30" ht="18" customHeight="1" x14ac:dyDescent="0.25">
      <c r="B39" s="145"/>
      <c r="C39" s="153" t="s">
        <v>212</v>
      </c>
      <c r="D39" s="154">
        <f>Income!Q22</f>
        <v>0.57692307692307687</v>
      </c>
      <c r="E39" s="155"/>
      <c r="F39" s="169" t="str">
        <f t="shared" si="4"/>
        <v>████████████████████</v>
      </c>
      <c r="G39" s="169"/>
      <c r="H39" s="169"/>
      <c r="I39" s="169"/>
      <c r="J39" s="170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8"/>
      <c r="V39" s="148"/>
      <c r="W39" s="148"/>
      <c r="X39" s="148"/>
      <c r="Y39" s="148"/>
      <c r="Z39" s="148"/>
      <c r="AA39" s="148"/>
      <c r="AB39" s="148"/>
      <c r="AC39" s="148"/>
      <c r="AD39" s="149"/>
    </row>
    <row r="40" spans="2:30" ht="18" customHeight="1" x14ac:dyDescent="0.25">
      <c r="B40" s="145"/>
      <c r="C40" s="153" t="s">
        <v>213</v>
      </c>
      <c r="D40" s="154">
        <f>Income!R22</f>
        <v>0.42307692307692307</v>
      </c>
      <c r="E40" s="155"/>
      <c r="F40" s="169" t="str">
        <f t="shared" si="4"/>
        <v>███████████████</v>
      </c>
      <c r="G40" s="169"/>
      <c r="H40" s="169"/>
      <c r="I40" s="169"/>
      <c r="J40" s="170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8"/>
      <c r="V40" s="148"/>
      <c r="W40" s="148"/>
      <c r="X40" s="148"/>
      <c r="Y40" s="148"/>
      <c r="Z40" s="148"/>
      <c r="AA40" s="148"/>
      <c r="AB40" s="148"/>
      <c r="AC40" s="148"/>
      <c r="AD40" s="149"/>
    </row>
    <row r="41" spans="2:30" ht="18" customHeight="1" thickBot="1" x14ac:dyDescent="0.3">
      <c r="B41" s="145"/>
      <c r="C41" s="156" t="s">
        <v>198</v>
      </c>
      <c r="D41" s="152">
        <f>Income!S22</f>
        <v>0.65384615384615385</v>
      </c>
      <c r="E41" s="157"/>
      <c r="F41" s="171" t="str">
        <f t="shared" si="4"/>
        <v>███████████████████████</v>
      </c>
      <c r="G41" s="171"/>
      <c r="H41" s="171"/>
      <c r="I41" s="171"/>
      <c r="J41" s="172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8"/>
      <c r="V41" s="148"/>
      <c r="W41" s="148"/>
      <c r="X41" s="148"/>
      <c r="Y41" s="148"/>
      <c r="Z41" s="148"/>
      <c r="AA41" s="148"/>
      <c r="AB41" s="148"/>
      <c r="AC41" s="148"/>
      <c r="AD41" s="149"/>
    </row>
    <row r="42" spans="2:30" ht="18" customHeight="1" thickBot="1" x14ac:dyDescent="0.3">
      <c r="B42" s="158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60"/>
      <c r="V42" s="160"/>
      <c r="W42" s="160"/>
      <c r="X42" s="160"/>
      <c r="Y42" s="160"/>
      <c r="Z42" s="160"/>
      <c r="AA42" s="160"/>
      <c r="AB42" s="160"/>
      <c r="AC42" s="160"/>
      <c r="AD42" s="161"/>
    </row>
    <row r="43" spans="2:30" ht="17.100000000000001" customHeight="1" x14ac:dyDescent="0.25">
      <c r="B43" s="138"/>
      <c r="C43" s="139"/>
      <c r="D43" s="139"/>
      <c r="E43" s="139"/>
      <c r="F43" s="139"/>
      <c r="G43" s="139"/>
      <c r="H43" s="139"/>
      <c r="I43" s="139"/>
      <c r="L43" s="139"/>
      <c r="M43" s="139"/>
      <c r="N43" s="139"/>
      <c r="O43" s="139"/>
      <c r="P43" s="139"/>
      <c r="Q43" s="139"/>
      <c r="R43" s="139"/>
      <c r="S43" s="139"/>
      <c r="T43" s="138"/>
    </row>
    <row r="44" spans="2:30" ht="17.100000000000001" customHeight="1" x14ac:dyDescent="0.25">
      <c r="B44" s="138"/>
      <c r="C44" s="139"/>
      <c r="D44" s="139"/>
      <c r="E44" s="139"/>
      <c r="F44" s="139"/>
      <c r="G44" s="139"/>
      <c r="H44" s="139"/>
      <c r="I44" s="139"/>
      <c r="L44" s="139"/>
      <c r="M44" s="139"/>
      <c r="N44" s="139"/>
      <c r="O44" s="139"/>
      <c r="P44" s="139"/>
      <c r="Q44" s="139"/>
      <c r="R44" s="139"/>
      <c r="S44" s="139"/>
      <c r="T44" s="138"/>
    </row>
    <row r="45" spans="2:30" ht="17.100000000000001" customHeight="1" x14ac:dyDescent="0.25">
      <c r="B45" s="138"/>
      <c r="C45" s="139"/>
      <c r="D45" s="139"/>
      <c r="E45" s="139"/>
      <c r="F45" s="139"/>
      <c r="G45" s="139"/>
      <c r="H45" s="139"/>
      <c r="I45" s="139"/>
      <c r="L45" s="139"/>
      <c r="M45" s="139"/>
      <c r="N45" s="139"/>
      <c r="O45" s="139"/>
      <c r="P45" s="139"/>
      <c r="Q45" s="139"/>
      <c r="R45" s="139"/>
      <c r="S45" s="139"/>
      <c r="T45" s="138"/>
    </row>
    <row r="46" spans="2:30" x14ac:dyDescent="0.25">
      <c r="B46" s="138"/>
      <c r="C46" s="139"/>
      <c r="D46" s="139"/>
      <c r="E46" s="139"/>
      <c r="F46" s="139"/>
      <c r="G46" s="139"/>
      <c r="H46" s="139"/>
      <c r="I46" s="139"/>
      <c r="L46" s="139"/>
      <c r="M46" s="139"/>
      <c r="N46" s="139"/>
      <c r="O46" s="139"/>
      <c r="P46" s="139"/>
      <c r="Q46" s="139"/>
      <c r="R46" s="139"/>
      <c r="S46" s="139"/>
      <c r="T46" s="138"/>
    </row>
    <row r="47" spans="2:30" x14ac:dyDescent="0.25">
      <c r="B47" s="138"/>
      <c r="C47" s="139"/>
      <c r="D47" s="139"/>
      <c r="E47" s="139"/>
      <c r="F47" s="139"/>
      <c r="G47" s="139"/>
      <c r="H47" s="139"/>
      <c r="I47" s="139"/>
      <c r="L47" s="139"/>
      <c r="M47" s="139"/>
      <c r="N47" s="139"/>
      <c r="O47" s="139"/>
      <c r="P47" s="139"/>
      <c r="Q47" s="139"/>
      <c r="R47" s="139"/>
      <c r="S47" s="139"/>
      <c r="T47" s="138"/>
    </row>
    <row r="48" spans="2:30" x14ac:dyDescent="0.25">
      <c r="B48" s="138"/>
      <c r="C48" s="139"/>
      <c r="D48" s="139"/>
      <c r="E48" s="139"/>
      <c r="F48" s="139"/>
      <c r="G48" s="139"/>
      <c r="H48" s="139"/>
      <c r="I48" s="139"/>
      <c r="L48" s="139"/>
      <c r="M48" s="139"/>
      <c r="N48" s="139"/>
      <c r="O48" s="139"/>
      <c r="P48" s="139"/>
      <c r="Q48" s="139"/>
      <c r="R48" s="139"/>
      <c r="S48" s="139"/>
      <c r="T48" s="138"/>
    </row>
    <row r="49" spans="2:20" x14ac:dyDescent="0.25">
      <c r="B49" s="138"/>
      <c r="C49" s="139"/>
      <c r="D49" s="139"/>
      <c r="E49" s="139"/>
      <c r="F49" s="139"/>
      <c r="G49" s="139"/>
      <c r="H49" s="139"/>
      <c r="I49" s="139"/>
      <c r="L49" s="139"/>
      <c r="M49" s="139"/>
      <c r="N49" s="139"/>
      <c r="O49" s="139"/>
      <c r="P49" s="139"/>
      <c r="Q49" s="139"/>
      <c r="R49" s="139"/>
      <c r="S49" s="139"/>
      <c r="T49" s="138"/>
    </row>
    <row r="50" spans="2:20" x14ac:dyDescent="0.25">
      <c r="B50" s="138"/>
      <c r="C50" s="139"/>
      <c r="D50" s="139"/>
      <c r="E50" s="139"/>
      <c r="F50" s="139"/>
      <c r="G50" s="139"/>
      <c r="H50" s="139"/>
      <c r="I50" s="139"/>
      <c r="L50" s="139"/>
      <c r="M50" s="139"/>
      <c r="N50" s="139"/>
      <c r="O50" s="139"/>
      <c r="P50" s="139"/>
      <c r="Q50" s="139"/>
      <c r="R50" s="139"/>
      <c r="S50" s="139"/>
      <c r="T50" s="138"/>
    </row>
    <row r="51" spans="2:20" x14ac:dyDescent="0.25">
      <c r="B51" s="138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8"/>
    </row>
    <row r="52" spans="2:20" x14ac:dyDescent="0.25">
      <c r="B52" s="138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8"/>
    </row>
    <row r="53" spans="2:20" x14ac:dyDescent="0.25">
      <c r="B53" s="138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8"/>
    </row>
    <row r="54" spans="2:20" x14ac:dyDescent="0.25">
      <c r="B54" s="138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8"/>
    </row>
    <row r="55" spans="2:20" x14ac:dyDescent="0.25">
      <c r="B55" s="138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8"/>
    </row>
    <row r="56" spans="2:20" x14ac:dyDescent="0.25">
      <c r="B56" s="138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8"/>
    </row>
    <row r="57" spans="2:20" x14ac:dyDescent="0.25">
      <c r="B57" s="138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8"/>
    </row>
    <row r="58" spans="2:20" x14ac:dyDescent="0.25">
      <c r="B58" s="138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8"/>
    </row>
    <row r="59" spans="2:20" x14ac:dyDescent="0.25"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</row>
    <row r="60" spans="2:20" x14ac:dyDescent="0.25"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</row>
    <row r="61" spans="2:20" x14ac:dyDescent="0.25"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</row>
    <row r="62" spans="2:20" x14ac:dyDescent="0.25"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</row>
    <row r="63" spans="2:20" x14ac:dyDescent="0.25"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</row>
    <row r="64" spans="2:20" x14ac:dyDescent="0.25"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</row>
  </sheetData>
  <sheetProtection password="C34C" sheet="1" objects="1" scenarios="1" selectLockedCells="1"/>
  <mergeCells count="15">
    <mergeCell ref="C9:D9"/>
    <mergeCell ref="C11:D11"/>
    <mergeCell ref="C12:D12"/>
    <mergeCell ref="C13:D13"/>
    <mergeCell ref="C14:D14"/>
    <mergeCell ref="E3:F3"/>
    <mergeCell ref="B1:F1"/>
    <mergeCell ref="N1:R1"/>
    <mergeCell ref="T1:AD1"/>
    <mergeCell ref="C8:D8"/>
    <mergeCell ref="C3:D3"/>
    <mergeCell ref="C5:D5"/>
    <mergeCell ref="C6:D6"/>
    <mergeCell ref="C7:D7"/>
    <mergeCell ref="L3:AC3"/>
  </mergeCells>
  <pageMargins left="0.11811023622047245" right="0.11811023622047245" top="0.35433070866141736" bottom="0.35433070866141736" header="0.31496062992125984" footer="0.31496062992125984"/>
  <pageSetup scale="7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'Terms of Use'!$B$22:$B$34</xm:f>
          </x14:formula1>
          <xm:sqref>E3:F3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AG29"/>
  <sheetViews>
    <sheetView showGridLines="0" showRowColHeaders="0" zoomScale="85" zoomScaleNormal="85" zoomScaleSheetLayoutView="85" workbookViewId="0">
      <pane ySplit="31" topLeftCell="A32" activePane="bottomLeft" state="frozen"/>
      <selection pane="bottomLeft" activeCell="W9" sqref="W9"/>
    </sheetView>
  </sheetViews>
  <sheetFormatPr defaultColWidth="9.140625" defaultRowHeight="15" x14ac:dyDescent="0.25"/>
  <cols>
    <col min="1" max="1" width="3.7109375" style="8" customWidth="1"/>
    <col min="2" max="2" width="1.7109375" style="8" customWidth="1"/>
    <col min="3" max="4" width="15.7109375" style="8" customWidth="1"/>
    <col min="5" max="5" width="15.28515625" style="8" customWidth="1"/>
    <col min="6" max="7" width="15.7109375" style="8" customWidth="1"/>
    <col min="8" max="9" width="1.5703125" style="8" customWidth="1"/>
    <col min="10" max="10" width="17.7109375" style="8" customWidth="1"/>
    <col min="11" max="11" width="1.7109375" style="8" bestFit="1" customWidth="1"/>
    <col min="12" max="12" width="15.7109375" style="8" bestFit="1" customWidth="1"/>
    <col min="13" max="13" width="8" style="8" bestFit="1" customWidth="1"/>
    <col min="14" max="19" width="11.7109375" style="8" customWidth="1"/>
    <col min="20" max="20" width="1.7109375" style="8" customWidth="1"/>
    <col min="21" max="28" width="9.140625" style="8"/>
    <col min="29" max="29" width="10.42578125" style="8" bestFit="1" customWidth="1"/>
    <col min="30" max="30" width="9.140625" style="8"/>
    <col min="31" max="34" width="0" style="8" hidden="1" customWidth="1"/>
    <col min="35" max="16384" width="9.140625" style="8"/>
  </cols>
  <sheetData>
    <row r="1" spans="2:33" ht="10.15" customHeight="1" x14ac:dyDescent="0.25"/>
    <row r="2" spans="2:33" ht="44.45" customHeight="1" x14ac:dyDescent="0.25">
      <c r="B2" s="218" t="str">
        <f>CONCATENATE("ROOM DEPARTMENT"," ",'Terms of Use'!B18,"                                                   ","DASHBOARD")</f>
        <v>ROOM DEPARTMENT 2024                                                   DASHBOARD</v>
      </c>
      <c r="C2" s="219"/>
      <c r="D2" s="219"/>
      <c r="E2" s="219"/>
      <c r="F2" s="219"/>
      <c r="G2" s="19"/>
      <c r="H2" s="19"/>
      <c r="I2" s="19"/>
      <c r="J2" s="19"/>
      <c r="K2" s="19"/>
      <c r="L2" s="19"/>
      <c r="M2" s="19"/>
      <c r="N2" s="221"/>
      <c r="O2" s="222"/>
      <c r="P2" s="222"/>
      <c r="Q2" s="222"/>
      <c r="R2" s="222"/>
      <c r="S2" s="20"/>
      <c r="T2" s="21"/>
    </row>
    <row r="3" spans="2:33" s="18" customFormat="1" ht="6.6" customHeight="1" x14ac:dyDescent="0.25"/>
    <row r="4" spans="2:33" ht="6" customHeight="1" thickBot="1" x14ac:dyDescent="0.3">
      <c r="B4" s="78"/>
      <c r="C4" s="79"/>
      <c r="D4" s="79"/>
      <c r="E4" s="79"/>
      <c r="F4" s="79"/>
      <c r="G4" s="79"/>
      <c r="H4" s="80"/>
      <c r="I4" s="81"/>
      <c r="J4" s="81"/>
      <c r="K4" s="81"/>
      <c r="L4" s="81"/>
      <c r="M4" s="81"/>
      <c r="N4" s="27"/>
      <c r="O4" s="27"/>
      <c r="P4" s="27"/>
      <c r="Q4" s="27"/>
      <c r="R4" s="27"/>
      <c r="S4" s="27"/>
      <c r="T4" s="28"/>
    </row>
    <row r="5" spans="2:33" ht="18" customHeight="1" thickBot="1" x14ac:dyDescent="0.3">
      <c r="B5" s="82"/>
      <c r="C5" s="228" t="s">
        <v>186</v>
      </c>
      <c r="D5" s="229"/>
      <c r="E5" s="223" t="s">
        <v>205</v>
      </c>
      <c r="F5" s="224"/>
      <c r="G5" s="83"/>
      <c r="H5" s="88"/>
      <c r="I5" s="86"/>
      <c r="J5" s="86"/>
      <c r="K5" s="86"/>
      <c r="L5" s="86"/>
      <c r="M5" s="86"/>
      <c r="N5" s="29"/>
      <c r="O5" s="29"/>
      <c r="P5" s="29"/>
      <c r="Q5" s="29"/>
      <c r="R5" s="29"/>
      <c r="S5" s="29"/>
      <c r="T5" s="30"/>
    </row>
    <row r="6" spans="2:33" ht="18" customHeight="1" x14ac:dyDescent="0.25">
      <c r="B6" s="82"/>
      <c r="C6" s="220" t="s">
        <v>15</v>
      </c>
      <c r="D6" s="220"/>
      <c r="E6" s="220"/>
      <c r="F6" s="220"/>
      <c r="G6" s="220"/>
      <c r="H6" s="83"/>
      <c r="I6" s="84"/>
      <c r="J6" s="85" t="s">
        <v>14</v>
      </c>
      <c r="K6" s="86"/>
      <c r="L6" s="87" t="s">
        <v>16</v>
      </c>
      <c r="M6" s="87" t="s">
        <v>17</v>
      </c>
      <c r="N6" s="217" t="str">
        <f>E5</f>
        <v>January</v>
      </c>
      <c r="O6" s="217"/>
      <c r="P6" s="217"/>
      <c r="Q6" s="217"/>
      <c r="R6" s="217"/>
      <c r="S6" s="217"/>
      <c r="T6" s="254"/>
    </row>
    <row r="7" spans="2:33" ht="3.75" customHeight="1" thickBot="1" x14ac:dyDescent="0.3">
      <c r="B7" s="82"/>
      <c r="C7" s="83"/>
      <c r="D7" s="83"/>
      <c r="E7" s="83"/>
      <c r="F7" s="83"/>
      <c r="G7" s="83"/>
      <c r="H7" s="88"/>
      <c r="I7" s="86"/>
      <c r="J7" s="85"/>
      <c r="K7" s="86"/>
      <c r="L7" s="86"/>
      <c r="M7" s="86"/>
      <c r="N7" s="29"/>
      <c r="O7" s="29"/>
      <c r="P7" s="29"/>
      <c r="Q7" s="29"/>
      <c r="R7" s="29"/>
      <c r="S7" s="29"/>
      <c r="T7" s="30"/>
    </row>
    <row r="8" spans="2:33" ht="16.5" customHeight="1" x14ac:dyDescent="0.25">
      <c r="B8" s="82"/>
      <c r="C8" s="125" t="s">
        <v>74</v>
      </c>
      <c r="D8" s="126" t="s">
        <v>75</v>
      </c>
      <c r="E8" s="127" t="s">
        <v>73</v>
      </c>
      <c r="F8" s="127" t="s">
        <v>60</v>
      </c>
      <c r="G8" s="127" t="s">
        <v>35</v>
      </c>
      <c r="H8" s="88"/>
      <c r="I8" s="86"/>
      <c r="J8" s="89" t="s">
        <v>71</v>
      </c>
      <c r="K8" s="90" t="s">
        <v>10</v>
      </c>
      <c r="L8" s="113">
        <f>IF($E$5="JANUARY",Income!H8,IF($E$5="FEBRUARY",Income!I8,IF($E$5="MARCH",Income!J8,IF($E$5="APRIL",Income!K8,IF($E$5="MAY",Income!L8,IF($E$5="JUNE",Income!M8,IF($E$5="JULY",Income!N8,IF($E$5="AUGUST",Income!O8,IF($E$5="SEPTEMBER",Income!P8,IF($E$5="OCTOBER",Income!Q8,IF($E$5="NOVEMBER",Income!R8,IF($E$5="DECEMBER",Income!S8,IF($E$5="TOTAL",Income!T8,0)))))))))))))</f>
        <v>2918094000</v>
      </c>
      <c r="M8" s="91">
        <v>1</v>
      </c>
      <c r="N8" s="29"/>
      <c r="O8" s="29"/>
      <c r="P8" s="29"/>
      <c r="Q8" s="29"/>
      <c r="R8" s="29"/>
      <c r="S8" s="29"/>
      <c r="T8" s="30"/>
      <c r="AG8" s="8" t="s">
        <v>205</v>
      </c>
    </row>
    <row r="9" spans="2:33" ht="16.5" customHeight="1" thickBot="1" x14ac:dyDescent="0.3">
      <c r="B9" s="82"/>
      <c r="C9" s="128">
        <f>L8</f>
        <v>2918094000</v>
      </c>
      <c r="D9" s="129">
        <f>L9</f>
        <v>159796000</v>
      </c>
      <c r="E9" s="130">
        <f>L10</f>
        <v>30308000</v>
      </c>
      <c r="F9" s="130">
        <f>L11</f>
        <v>261637000</v>
      </c>
      <c r="G9" s="130">
        <f>C9-D9-E9-F9</f>
        <v>2466353000</v>
      </c>
      <c r="H9" s="88"/>
      <c r="I9" s="86"/>
      <c r="J9" s="89" t="s">
        <v>72</v>
      </c>
      <c r="K9" s="90" t="s">
        <v>10</v>
      </c>
      <c r="L9" s="113">
        <f>IF($E$5="JANUARY",Expense!$E$10,IF($E$5="FEBRUARY",Expense!$F$10,IF($E$5="MARCH",Expense!$G$10,IF($E$5="APRIL",Expense!$H$10,IF($E$5="MAY",Expense!$I$10,IF($E$5="JUNE",Expense!$J$10,IF($E$5="JULY",Expense!$K$10,IF($E$5="AUGUST",Expense!$L$10,IF($E$5="SEPTEMBER",Expense!$M$10,IF($E$5="OCTOBER",Expense!$N$10,IF($E$5="NOVEMBER",Expense!$O$10,IF($E$5="DECEMBER",Expense!$P$10,IF($E$5="TOTAL",Expense!$Q$10,0)))))))))))))</f>
        <v>159796000</v>
      </c>
      <c r="M9" s="91">
        <f>L9/L8</f>
        <v>5.4760401823930278E-2</v>
      </c>
      <c r="N9" s="29"/>
      <c r="O9" s="29"/>
      <c r="P9" s="29"/>
      <c r="Q9" s="29"/>
      <c r="R9" s="29"/>
      <c r="S9" s="29"/>
      <c r="T9" s="30"/>
      <c r="AG9" s="8" t="s">
        <v>206</v>
      </c>
    </row>
    <row r="10" spans="2:33" ht="16.5" customHeight="1" x14ac:dyDescent="0.25">
      <c r="B10" s="82"/>
      <c r="C10" s="92"/>
      <c r="D10" s="93"/>
      <c r="E10" s="83"/>
      <c r="F10" s="83"/>
      <c r="G10" s="83"/>
      <c r="H10" s="88"/>
      <c r="I10" s="86"/>
      <c r="J10" s="94" t="s">
        <v>73</v>
      </c>
      <c r="K10" s="95" t="s">
        <v>10</v>
      </c>
      <c r="L10" s="113">
        <f>IF($E$5="JANUARY",Expense!$E$11,IF($E$5="FEBRUARY",Expense!$F$11,IF($E$5="MARCH",Expense!$G$11,IF($E$5="APRIL",Expense!$H$11,IF($E$5="MAY",Expense!$I$11,IF($E$5="JUNE",Expense!$J$11,IF($E$5="JULY",Expense!$K$11,IF($E$5="AUGUST",Expense!$L$11,IF($E$5="SEPTEMBER",Expense!$M$11,IF($E$5="OCTOBER",Expense!$N$11,IF($E$5="NOVEMBER",Expense!$O$11,IF($E$5="DECEMBER",Expense!$P$11,IF($E$5="TOTAL",Expense!$Q$11,0)))))))))))))</f>
        <v>30308000</v>
      </c>
      <c r="M10" s="91">
        <f>L10/L8</f>
        <v>1.0386231560737934E-2</v>
      </c>
      <c r="N10" s="29"/>
      <c r="O10" s="29"/>
      <c r="P10" s="29"/>
      <c r="Q10" s="29"/>
      <c r="R10" s="29"/>
      <c r="S10" s="29"/>
      <c r="T10" s="30"/>
      <c r="AG10" s="8" t="s">
        <v>187</v>
      </c>
    </row>
    <row r="11" spans="2:33" ht="16.5" customHeight="1" x14ac:dyDescent="0.25">
      <c r="B11" s="82"/>
      <c r="C11" s="83"/>
      <c r="D11" s="83"/>
      <c r="E11" s="83"/>
      <c r="F11" s="83"/>
      <c r="G11" s="83"/>
      <c r="H11" s="88"/>
      <c r="I11" s="86"/>
      <c r="J11" s="89" t="s">
        <v>60</v>
      </c>
      <c r="K11" s="90" t="s">
        <v>10</v>
      </c>
      <c r="L11" s="113">
        <f>IF($E$5="JANUARY",Expense!$E$9,IF($E$5="FEBRUARY",Expense!$F$9,IF($E$5="MARCH",Expense!$G$9,IF($E$5="APRIL",Expense!$H$9,IF($E$5="MAY",Expense!$I$9,IF($E$5="JUNE",Expense!$J$9,IF($E$5="JULY",Expense!$K$9,IF($E$5="AUGUST",Expense!$L$9,IF($E$5="SEPTEMBER",Expense!$M$9,IF($E$5="OCTOBER",Expense!$N$9,IF($E$5="NOVEMBER",Expense!$O$9,IF($E$5="DECEMBER",Expense!$P$9,IF($E$5="TOTAL",Expense!$Q$9,0)))))))))))))-L9-L10</f>
        <v>261637000</v>
      </c>
      <c r="M11" s="91">
        <f>L11/L8</f>
        <v>8.9660237127385203E-2</v>
      </c>
      <c r="N11" s="29"/>
      <c r="O11" s="29"/>
      <c r="P11" s="29"/>
      <c r="Q11" s="29"/>
      <c r="R11" s="29"/>
      <c r="S11" s="29"/>
      <c r="T11" s="30"/>
      <c r="AG11" s="8" t="s">
        <v>185</v>
      </c>
    </row>
    <row r="12" spans="2:33" ht="16.5" customHeight="1" x14ac:dyDescent="0.25">
      <c r="B12" s="82"/>
      <c r="C12" s="83"/>
      <c r="D12" s="83"/>
      <c r="E12" s="83"/>
      <c r="F12" s="83"/>
      <c r="G12" s="83"/>
      <c r="H12" s="88"/>
      <c r="I12" s="86"/>
      <c r="J12" s="89" t="s">
        <v>35</v>
      </c>
      <c r="K12" s="90" t="s">
        <v>10</v>
      </c>
      <c r="L12" s="113">
        <f>L8-SUM(L9:L11)</f>
        <v>2466353000</v>
      </c>
      <c r="M12" s="91">
        <f>L12/L8</f>
        <v>0.84519312948794656</v>
      </c>
      <c r="N12" s="29"/>
      <c r="O12" s="29"/>
      <c r="P12" s="29"/>
      <c r="Q12" s="29"/>
      <c r="R12" s="29"/>
      <c r="S12" s="29"/>
      <c r="T12" s="30"/>
      <c r="AC12" s="26"/>
      <c r="AG12" s="8" t="s">
        <v>207</v>
      </c>
    </row>
    <row r="13" spans="2:33" ht="16.5" customHeight="1" x14ac:dyDescent="0.25">
      <c r="B13" s="82"/>
      <c r="C13" s="83"/>
      <c r="D13" s="83"/>
      <c r="E13" s="83"/>
      <c r="F13" s="83"/>
      <c r="G13" s="83"/>
      <c r="H13" s="88"/>
      <c r="I13" s="86"/>
      <c r="J13" s="89"/>
      <c r="K13" s="90"/>
      <c r="L13" s="113"/>
      <c r="M13" s="91"/>
      <c r="N13" s="29"/>
      <c r="O13" s="29"/>
      <c r="P13" s="29"/>
      <c r="Q13" s="29"/>
      <c r="R13" s="29"/>
      <c r="S13" s="29"/>
      <c r="T13" s="30"/>
      <c r="AG13" s="8" t="s">
        <v>208</v>
      </c>
    </row>
    <row r="14" spans="2:33" ht="16.5" customHeight="1" x14ac:dyDescent="0.25">
      <c r="B14" s="82"/>
      <c r="C14" s="83"/>
      <c r="D14" s="83"/>
      <c r="E14" s="83"/>
      <c r="F14" s="83"/>
      <c r="G14" s="83"/>
      <c r="H14" s="88"/>
      <c r="I14" s="86"/>
      <c r="J14" s="89"/>
      <c r="K14" s="90"/>
      <c r="L14" s="113"/>
      <c r="M14" s="91"/>
      <c r="N14" s="29"/>
      <c r="O14" s="29"/>
      <c r="P14" s="29"/>
      <c r="Q14" s="29"/>
      <c r="R14" s="29"/>
      <c r="S14" s="29"/>
      <c r="T14" s="30"/>
      <c r="AG14" s="8" t="s">
        <v>209</v>
      </c>
    </row>
    <row r="15" spans="2:33" ht="16.5" customHeight="1" x14ac:dyDescent="0.25">
      <c r="B15" s="82"/>
      <c r="C15" s="83"/>
      <c r="D15" s="83"/>
      <c r="E15" s="83"/>
      <c r="F15" s="83"/>
      <c r="G15" s="83"/>
      <c r="H15" s="88"/>
      <c r="I15" s="86"/>
      <c r="J15" s="89"/>
      <c r="K15" s="90"/>
      <c r="L15" s="113"/>
      <c r="M15" s="91"/>
      <c r="N15" s="29"/>
      <c r="O15" s="29"/>
      <c r="P15" s="29"/>
      <c r="Q15" s="29"/>
      <c r="R15" s="29"/>
      <c r="S15" s="29"/>
      <c r="T15" s="30"/>
      <c r="AG15" s="8" t="s">
        <v>210</v>
      </c>
    </row>
    <row r="16" spans="2:33" ht="16.5" customHeight="1" x14ac:dyDescent="0.25">
      <c r="B16" s="82"/>
      <c r="C16" s="83"/>
      <c r="D16" s="83"/>
      <c r="E16" s="83"/>
      <c r="F16" s="83"/>
      <c r="G16" s="83"/>
      <c r="H16" s="88"/>
      <c r="I16" s="86"/>
      <c r="J16" s="89"/>
      <c r="K16" s="90"/>
      <c r="L16" s="113"/>
      <c r="M16" s="91"/>
      <c r="N16" s="29"/>
      <c r="O16" s="29"/>
      <c r="P16" s="29"/>
      <c r="Q16" s="29"/>
      <c r="R16" s="29"/>
      <c r="S16" s="29"/>
      <c r="T16" s="30"/>
      <c r="AG16" s="8" t="s">
        <v>211</v>
      </c>
    </row>
    <row r="17" spans="2:33" ht="16.5" customHeight="1" x14ac:dyDescent="0.25">
      <c r="B17" s="82"/>
      <c r="C17" s="83"/>
      <c r="D17" s="83"/>
      <c r="E17" s="83"/>
      <c r="F17" s="83"/>
      <c r="G17" s="83"/>
      <c r="H17" s="88"/>
      <c r="I17" s="86"/>
      <c r="J17" s="89"/>
      <c r="K17" s="90"/>
      <c r="L17" s="113"/>
      <c r="M17" s="91"/>
      <c r="N17" s="29"/>
      <c r="O17" s="29"/>
      <c r="P17" s="29"/>
      <c r="Q17" s="29"/>
      <c r="R17" s="29"/>
      <c r="S17" s="29"/>
      <c r="T17" s="30"/>
      <c r="AG17" s="8" t="s">
        <v>212</v>
      </c>
    </row>
    <row r="18" spans="2:33" ht="16.5" customHeight="1" x14ac:dyDescent="0.25">
      <c r="B18" s="82"/>
      <c r="C18" s="83"/>
      <c r="D18" s="83"/>
      <c r="E18" s="83"/>
      <c r="F18" s="83"/>
      <c r="G18" s="83"/>
      <c r="H18" s="88"/>
      <c r="I18" s="86"/>
      <c r="J18" s="89"/>
      <c r="K18" s="90"/>
      <c r="L18" s="113"/>
      <c r="M18" s="91"/>
      <c r="N18" s="29"/>
      <c r="O18" s="29"/>
      <c r="P18" s="29"/>
      <c r="Q18" s="29"/>
      <c r="R18" s="29"/>
      <c r="S18" s="29"/>
      <c r="T18" s="30"/>
      <c r="AG18" s="8" t="s">
        <v>213</v>
      </c>
    </row>
    <row r="19" spans="2:33" ht="16.5" customHeight="1" x14ac:dyDescent="0.25">
      <c r="B19" s="82"/>
      <c r="C19" s="83"/>
      <c r="D19" s="83"/>
      <c r="E19" s="83"/>
      <c r="F19" s="83"/>
      <c r="G19" s="83"/>
      <c r="H19" s="88"/>
      <c r="I19" s="86"/>
      <c r="J19" s="89"/>
      <c r="K19" s="90"/>
      <c r="L19" s="113"/>
      <c r="M19" s="91"/>
      <c r="N19" s="29"/>
      <c r="O19" s="29"/>
      <c r="P19" s="29"/>
      <c r="Q19" s="29"/>
      <c r="R19" s="29"/>
      <c r="S19" s="29"/>
      <c r="T19" s="30"/>
      <c r="AG19" s="8" t="s">
        <v>198</v>
      </c>
    </row>
    <row r="20" spans="2:33" ht="16.5" customHeight="1" x14ac:dyDescent="0.25">
      <c r="B20" s="82"/>
      <c r="C20" s="83"/>
      <c r="D20" s="83"/>
      <c r="E20" s="83"/>
      <c r="F20" s="83"/>
      <c r="G20" s="83"/>
      <c r="H20" s="88"/>
      <c r="I20" s="86"/>
      <c r="J20" s="89"/>
      <c r="K20" s="90"/>
      <c r="L20" s="113"/>
      <c r="M20" s="91"/>
      <c r="N20" s="29"/>
      <c r="O20" s="29"/>
      <c r="P20" s="29"/>
      <c r="Q20" s="29"/>
      <c r="R20" s="29"/>
      <c r="S20" s="29"/>
      <c r="T20" s="30"/>
      <c r="AG20" s="8" t="s">
        <v>222</v>
      </c>
    </row>
    <row r="21" spans="2:33" ht="16.5" customHeight="1" x14ac:dyDescent="0.25">
      <c r="B21" s="82"/>
      <c r="C21" s="83"/>
      <c r="D21" s="83"/>
      <c r="E21" s="83"/>
      <c r="F21" s="83"/>
      <c r="G21" s="83"/>
      <c r="H21" s="88"/>
      <c r="I21" s="86"/>
      <c r="J21" s="89"/>
      <c r="K21" s="90"/>
      <c r="L21" s="113"/>
      <c r="M21" s="91"/>
      <c r="N21" s="29"/>
      <c r="O21" s="29"/>
      <c r="P21" s="29"/>
      <c r="Q21" s="29"/>
      <c r="R21" s="29"/>
      <c r="S21" s="29"/>
      <c r="T21" s="30"/>
    </row>
    <row r="22" spans="2:33" ht="16.5" customHeight="1" x14ac:dyDescent="0.25">
      <c r="B22" s="82"/>
      <c r="C22" s="83"/>
      <c r="D22" s="83"/>
      <c r="E22" s="83"/>
      <c r="F22" s="83"/>
      <c r="G22" s="83"/>
      <c r="H22" s="88"/>
      <c r="I22" s="86"/>
      <c r="J22" s="89"/>
      <c r="K22" s="90"/>
      <c r="L22" s="113"/>
      <c r="M22" s="91"/>
      <c r="N22" s="29"/>
      <c r="O22" s="29"/>
      <c r="P22" s="29"/>
      <c r="Q22" s="29"/>
      <c r="R22" s="29"/>
      <c r="S22" s="29"/>
      <c r="T22" s="30"/>
    </row>
    <row r="23" spans="2:33" ht="16.5" customHeight="1" x14ac:dyDescent="0.25">
      <c r="B23" s="82"/>
      <c r="C23" s="83"/>
      <c r="D23" s="83"/>
      <c r="E23" s="83"/>
      <c r="F23" s="83"/>
      <c r="G23" s="83"/>
      <c r="H23" s="88"/>
      <c r="I23" s="86"/>
      <c r="J23" s="89"/>
      <c r="K23" s="90"/>
      <c r="L23" s="113"/>
      <c r="M23" s="91"/>
      <c r="N23" s="29"/>
      <c r="O23" s="29"/>
      <c r="P23" s="29"/>
      <c r="Q23" s="29"/>
      <c r="R23" s="29"/>
      <c r="S23" s="29"/>
      <c r="T23" s="30"/>
    </row>
    <row r="24" spans="2:33" ht="16.5" customHeight="1" x14ac:dyDescent="0.25">
      <c r="B24" s="82"/>
      <c r="C24" s="83"/>
      <c r="D24" s="83"/>
      <c r="E24" s="83"/>
      <c r="F24" s="83"/>
      <c r="G24" s="83"/>
      <c r="H24" s="88"/>
      <c r="I24" s="86"/>
      <c r="J24" s="89"/>
      <c r="K24" s="90"/>
      <c r="L24" s="113"/>
      <c r="M24" s="91"/>
      <c r="N24" s="29"/>
      <c r="O24" s="29"/>
      <c r="P24" s="29"/>
      <c r="Q24" s="29"/>
      <c r="R24" s="29"/>
      <c r="S24" s="29"/>
      <c r="T24" s="30"/>
    </row>
    <row r="25" spans="2:33" ht="16.5" customHeight="1" x14ac:dyDescent="0.25">
      <c r="B25" s="82"/>
      <c r="C25" s="83"/>
      <c r="D25" s="83"/>
      <c r="E25" s="83"/>
      <c r="F25" s="83"/>
      <c r="G25" s="83"/>
      <c r="H25" s="88"/>
      <c r="I25" s="86"/>
      <c r="J25" s="89"/>
      <c r="K25" s="90"/>
      <c r="L25" s="113"/>
      <c r="M25" s="91"/>
      <c r="N25" s="29"/>
      <c r="O25" s="29"/>
      <c r="P25" s="29"/>
      <c r="Q25" s="29"/>
      <c r="R25" s="29"/>
      <c r="S25" s="29"/>
      <c r="T25" s="30"/>
    </row>
    <row r="26" spans="2:33" ht="16.5" customHeight="1" x14ac:dyDescent="0.25">
      <c r="B26" s="82"/>
      <c r="C26" s="83"/>
      <c r="D26" s="83"/>
      <c r="E26" s="83"/>
      <c r="F26" s="83"/>
      <c r="G26" s="83"/>
      <c r="H26" s="88"/>
      <c r="I26" s="86"/>
      <c r="J26" s="89"/>
      <c r="K26" s="90"/>
      <c r="L26" s="113"/>
      <c r="M26" s="91"/>
      <c r="N26" s="29"/>
      <c r="O26" s="29"/>
      <c r="P26" s="29"/>
      <c r="Q26" s="29"/>
      <c r="R26" s="29"/>
      <c r="S26" s="29"/>
      <c r="T26" s="30"/>
    </row>
    <row r="27" spans="2:33" x14ac:dyDescent="0.25">
      <c r="B27" s="96"/>
      <c r="C27" s="97"/>
      <c r="D27" s="97"/>
      <c r="E27" s="97"/>
      <c r="F27" s="97"/>
      <c r="G27" s="97"/>
      <c r="H27" s="97"/>
      <c r="I27" s="98"/>
      <c r="J27" s="99"/>
      <c r="K27" s="99"/>
      <c r="L27" s="99"/>
      <c r="M27" s="99"/>
      <c r="N27" s="31"/>
      <c r="O27" s="31"/>
      <c r="P27" s="31"/>
      <c r="Q27" s="31"/>
      <c r="R27" s="31"/>
      <c r="S27" s="31"/>
      <c r="T27" s="32"/>
    </row>
    <row r="28" spans="2:33" s="9" customFormat="1" ht="10.9" customHeight="1" x14ac:dyDescent="0.25"/>
    <row r="29" spans="2:33" s="9" customFormat="1" ht="22.9" customHeight="1" x14ac:dyDescent="0.25">
      <c r="B29" s="215"/>
      <c r="C29" s="2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2"/>
      <c r="S29" s="22"/>
      <c r="T29" s="23" t="s">
        <v>224</v>
      </c>
    </row>
  </sheetData>
  <sheetProtection password="8A2A" sheet="1" objects="1" scenarios="1"/>
  <mergeCells count="7">
    <mergeCell ref="B29:C29"/>
    <mergeCell ref="B2:F2"/>
    <mergeCell ref="N2:R2"/>
    <mergeCell ref="C6:G6"/>
    <mergeCell ref="C5:D5"/>
    <mergeCell ref="E5:F5"/>
    <mergeCell ref="N6:T6"/>
  </mergeCells>
  <dataValidations count="1">
    <dataValidation type="list" allowBlank="1" showInputMessage="1" showErrorMessage="1" sqref="AI8:AI24">
      <formula1>"May 2016"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4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'Terms of Use'!$B$22:$B$34</xm:f>
          </x14:formula1>
          <xm:sqref>E5:F5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AC29"/>
  <sheetViews>
    <sheetView showGridLines="0" showRowColHeaders="0" zoomScale="85" zoomScaleNormal="85" zoomScaleSheetLayoutView="85" workbookViewId="0">
      <pane ySplit="31" topLeftCell="A32" activePane="bottomLeft" state="frozen"/>
      <selection pane="bottomLeft" activeCell="C5" sqref="C5:F5"/>
    </sheetView>
  </sheetViews>
  <sheetFormatPr defaultColWidth="9.140625" defaultRowHeight="15" x14ac:dyDescent="0.25"/>
  <cols>
    <col min="1" max="1" width="3.7109375" style="8" customWidth="1"/>
    <col min="2" max="2" width="1.7109375" style="8" customWidth="1"/>
    <col min="3" max="4" width="15.7109375" style="8" customWidth="1"/>
    <col min="5" max="5" width="15.28515625" style="8" customWidth="1"/>
    <col min="6" max="7" width="15.7109375" style="8" customWidth="1"/>
    <col min="8" max="9" width="1.5703125" style="8" customWidth="1"/>
    <col min="10" max="10" width="17.7109375" style="8" customWidth="1"/>
    <col min="11" max="11" width="1.7109375" style="8" bestFit="1" customWidth="1"/>
    <col min="12" max="12" width="15.7109375" style="8" bestFit="1" customWidth="1"/>
    <col min="13" max="13" width="8" style="8" bestFit="1" customWidth="1"/>
    <col min="14" max="19" width="11.7109375" style="8" customWidth="1"/>
    <col min="20" max="20" width="1.7109375" style="8" customWidth="1"/>
    <col min="21" max="28" width="9.140625" style="8"/>
    <col min="29" max="29" width="10.42578125" style="8" bestFit="1" customWidth="1"/>
    <col min="30" max="16384" width="9.140625" style="8"/>
  </cols>
  <sheetData>
    <row r="1" spans="2:29" ht="10.15" customHeight="1" x14ac:dyDescent="0.25"/>
    <row r="2" spans="2:29" ht="44.45" customHeight="1" x14ac:dyDescent="0.25">
      <c r="B2" s="218" t="str">
        <f>CONCATENATE("F &amp; B DEPARTMENT"," ",'Terms of Use'!B18,"                                                    ","DASHBOARD")</f>
        <v>F &amp; B DEPARTMENT 2024                                                    DASHBOARD</v>
      </c>
      <c r="C2" s="219"/>
      <c r="D2" s="219"/>
      <c r="E2" s="219"/>
      <c r="F2" s="219"/>
      <c r="G2" s="19"/>
      <c r="H2" s="19"/>
      <c r="I2" s="19"/>
      <c r="J2" s="19"/>
      <c r="K2" s="19"/>
      <c r="L2" s="19"/>
      <c r="M2" s="19"/>
      <c r="N2" s="221"/>
      <c r="O2" s="222"/>
      <c r="P2" s="222"/>
      <c r="Q2" s="222"/>
      <c r="R2" s="222"/>
      <c r="S2" s="20"/>
      <c r="T2" s="21"/>
    </row>
    <row r="3" spans="2:29" s="18" customFormat="1" ht="6.6" customHeight="1" x14ac:dyDescent="0.25"/>
    <row r="4" spans="2:29" ht="6" customHeight="1" thickBot="1" x14ac:dyDescent="0.3">
      <c r="B4" s="78"/>
      <c r="C4" s="79"/>
      <c r="D4" s="79"/>
      <c r="E4" s="79"/>
      <c r="F4" s="79"/>
      <c r="G4" s="79"/>
      <c r="H4" s="80"/>
      <c r="I4" s="81"/>
      <c r="J4" s="81"/>
      <c r="K4" s="81"/>
      <c r="L4" s="81"/>
      <c r="M4" s="81"/>
      <c r="N4" s="27"/>
      <c r="O4" s="27"/>
      <c r="P4" s="27"/>
      <c r="Q4" s="27"/>
      <c r="R4" s="27"/>
      <c r="S4" s="27"/>
      <c r="T4" s="28"/>
    </row>
    <row r="5" spans="2:29" ht="18" customHeight="1" thickBot="1" x14ac:dyDescent="0.3">
      <c r="B5" s="82"/>
      <c r="C5" s="228" t="s">
        <v>186</v>
      </c>
      <c r="D5" s="229"/>
      <c r="E5" s="223" t="s">
        <v>206</v>
      </c>
      <c r="F5" s="224"/>
      <c r="G5" s="83"/>
      <c r="H5" s="83"/>
      <c r="I5" s="84"/>
      <c r="J5" s="86"/>
      <c r="K5" s="86"/>
      <c r="L5" s="86"/>
      <c r="M5" s="86"/>
      <c r="N5" s="29"/>
      <c r="O5" s="29"/>
      <c r="P5" s="29"/>
      <c r="Q5" s="29"/>
      <c r="R5" s="29"/>
      <c r="S5" s="29"/>
      <c r="T5" s="30"/>
    </row>
    <row r="6" spans="2:29" ht="18" customHeight="1" x14ac:dyDescent="0.25">
      <c r="B6" s="82"/>
      <c r="C6" s="220" t="s">
        <v>15</v>
      </c>
      <c r="D6" s="220"/>
      <c r="E6" s="220"/>
      <c r="F6" s="220"/>
      <c r="G6" s="220"/>
      <c r="H6" s="83"/>
      <c r="I6" s="84"/>
      <c r="J6" s="85" t="s">
        <v>14</v>
      </c>
      <c r="K6" s="86"/>
      <c r="L6" s="87" t="s">
        <v>16</v>
      </c>
      <c r="M6" s="87" t="s">
        <v>17</v>
      </c>
      <c r="N6" s="217" t="str">
        <f>E5</f>
        <v>February</v>
      </c>
      <c r="O6" s="217"/>
      <c r="P6" s="217"/>
      <c r="Q6" s="217"/>
      <c r="R6" s="217"/>
      <c r="S6" s="217"/>
      <c r="T6" s="30"/>
    </row>
    <row r="7" spans="2:29" ht="3.75" customHeight="1" thickBot="1" x14ac:dyDescent="0.3">
      <c r="B7" s="82"/>
      <c r="C7" s="83"/>
      <c r="D7" s="83"/>
      <c r="E7" s="83"/>
      <c r="F7" s="83"/>
      <c r="G7" s="83"/>
      <c r="H7" s="88"/>
      <c r="I7" s="86"/>
      <c r="J7" s="85"/>
      <c r="K7" s="86"/>
      <c r="L7" s="86"/>
      <c r="M7" s="86"/>
      <c r="N7" s="29"/>
      <c r="O7" s="29"/>
      <c r="P7" s="29"/>
      <c r="Q7" s="29"/>
      <c r="R7" s="29"/>
      <c r="S7" s="29"/>
      <c r="T7" s="30"/>
    </row>
    <row r="8" spans="2:29" ht="16.5" customHeight="1" x14ac:dyDescent="0.25">
      <c r="B8" s="82"/>
      <c r="C8" s="125" t="s">
        <v>74</v>
      </c>
      <c r="D8" s="126" t="s">
        <v>75</v>
      </c>
      <c r="E8" s="127" t="s">
        <v>76</v>
      </c>
      <c r="F8" s="127" t="s">
        <v>60</v>
      </c>
      <c r="G8" s="127" t="s">
        <v>35</v>
      </c>
      <c r="H8" s="88"/>
      <c r="I8" s="86"/>
      <c r="J8" s="89" t="s">
        <v>77</v>
      </c>
      <c r="K8" s="90" t="s">
        <v>10</v>
      </c>
      <c r="L8" s="113">
        <f>IF($E$5="JANUARY",Income!$H$9,IF($E$5="FEBRUARY",Income!$I$9,IF($E$5="MARCH",Income!$J$9,IF($E$5="APRIL",Income!$K$9,IF($E$5="MAY",Income!$L$9,IF($E$5="JUNE",Income!$M$9,IF($E$5="JULY",Income!$N$9,IF($E$5="AUGUST",Income!$O$9,IF($E$5="SEPTEMBER",Income!$P$9,IF($E$5="OCTOBER",Income!$Q$9,IF($E$5="NOVEMBER",Income!$R$9,IF($E$5="DECEMBER",Income!$S$9,IF($E$5="TOTAL",Income!$T$9,0)))))))))))))</f>
        <v>408059500</v>
      </c>
      <c r="M8" s="91">
        <v>1</v>
      </c>
      <c r="N8" s="29"/>
      <c r="O8" s="29"/>
      <c r="P8" s="29"/>
      <c r="Q8" s="29"/>
      <c r="R8" s="29"/>
      <c r="S8" s="29"/>
      <c r="T8" s="30"/>
    </row>
    <row r="9" spans="2:29" ht="16.5" customHeight="1" thickBot="1" x14ac:dyDescent="0.3">
      <c r="B9" s="82"/>
      <c r="C9" s="128">
        <f>L8</f>
        <v>408059500</v>
      </c>
      <c r="D9" s="129">
        <f>L10</f>
        <v>246458660</v>
      </c>
      <c r="E9" s="130">
        <f>L9</f>
        <v>126256000</v>
      </c>
      <c r="F9" s="130">
        <f>L11</f>
        <v>58051000</v>
      </c>
      <c r="G9" s="130">
        <f>C9-D9-E9-F9</f>
        <v>-22706160</v>
      </c>
      <c r="H9" s="88"/>
      <c r="I9" s="86"/>
      <c r="J9" s="89" t="s">
        <v>76</v>
      </c>
      <c r="K9" s="90" t="s">
        <v>10</v>
      </c>
      <c r="L9" s="113">
        <f>IF($E$5="JANUARY",Expense!$E$36,IF($E$5="FEBRUARY",Expense!$F$36,IF($E$5="MARCH",Expense!$G$36,IF($E$5="APRIL",Expense!$H$36,IF($E$5="MAY",Expense!$I$36,IF($E$5="JUNE",Expense!$J$36,IF($E$5="JULY",Expense!$K$36,IF($E$5="AUGUST",Expense!$L$36,IF($E$5="SEPTEMBER",Expense!$M$36,IF($E$5="OCTOBER",Expense!$N$36,IF($E$5="NOVEMBER",Expense!$O$36,IF($E$5="DECEMBER",Expense!$P$36,IF($E$5="TOTAL",Expense!$Q$36,0)))))))))))))</f>
        <v>126256000</v>
      </c>
      <c r="M9" s="91">
        <f>L9/L8</f>
        <v>0.30940585870442916</v>
      </c>
      <c r="N9" s="29"/>
      <c r="O9" s="29"/>
      <c r="P9" s="29"/>
      <c r="Q9" s="29"/>
      <c r="R9" s="29"/>
      <c r="S9" s="29"/>
      <c r="T9" s="30"/>
    </row>
    <row r="10" spans="2:29" ht="16.5" customHeight="1" x14ac:dyDescent="0.25">
      <c r="B10" s="82"/>
      <c r="C10" s="92"/>
      <c r="D10" s="93"/>
      <c r="E10" s="83"/>
      <c r="F10" s="83"/>
      <c r="G10" s="83"/>
      <c r="H10" s="88"/>
      <c r="I10" s="86"/>
      <c r="J10" s="89" t="s">
        <v>72</v>
      </c>
      <c r="K10" s="95" t="s">
        <v>10</v>
      </c>
      <c r="L10" s="113">
        <f>IF($E$5="JANUARY",Expense!$E$37,IF($E$5="FEBRUARY",Expense!$F$37,IF($E$5="MARCH",Expense!$G$37,IF($E$5="APRIL",Expense!$H$37,IF($E$5="MAY",Expense!$I$37,IF($E$5="JUNE",Expense!$J$37,IF($E$5="JULY",Expense!$K$37,IF($E$5="AUGUST",Expense!$L$37,IF($E$5="SEPTEMBER",Expense!$M$37,IF($E$5="OCTOBER",Expense!$N$37,IF($E$5="NOVEMBER",Expense!$O$37,IF($E$5="DECEMBER",Expense!$P$37,IF($E$5="TOTAL",Expense!$Q$37,0)))))))))))))</f>
        <v>246458660</v>
      </c>
      <c r="M10" s="91">
        <f>L10/L8</f>
        <v>0.60397726311971656</v>
      </c>
      <c r="N10" s="29"/>
      <c r="O10" s="29"/>
      <c r="P10" s="29"/>
      <c r="Q10" s="29"/>
      <c r="R10" s="29"/>
      <c r="S10" s="29"/>
      <c r="T10" s="30"/>
    </row>
    <row r="11" spans="2:29" ht="16.5" customHeight="1" x14ac:dyDescent="0.25">
      <c r="B11" s="82"/>
      <c r="C11" s="83"/>
      <c r="D11" s="83"/>
      <c r="E11" s="83"/>
      <c r="F11" s="83"/>
      <c r="G11" s="83"/>
      <c r="H11" s="88"/>
      <c r="I11" s="86"/>
      <c r="J11" s="89" t="s">
        <v>60</v>
      </c>
      <c r="K11" s="90" t="s">
        <v>10</v>
      </c>
      <c r="L11" s="113">
        <f>IF($E$5="JANUARY",Expense!$E$35,IF($E$5="FEBRUARY",Expense!$F$35,IF($E$5="MARCH",Expense!$G$35,IF($E$5="APRIL",Expense!$H$35,IF($E$5="MAY",Expense!$I$35,IF($E$5="JUNE",Expense!$J$35,IF($E$5="JULY",Expense!$K$35,IF($E$5="AUGUST",Expense!$L$35,IF($E$5="SEPTEMBER",Expense!$M$35,IF($E$5="OCTOBER",Expense!$N$35,IF($E$5="NOVEMBER",Expense!$O$35,IF($E$5="DECEMBER",Expense!$P$35,IF($E$5="TOTAL",Expense!$Q$35,0)))))))))))))-L9-L10</f>
        <v>58051000</v>
      </c>
      <c r="M11" s="91">
        <f>L11/L8</f>
        <v>0.14226111633229957</v>
      </c>
      <c r="N11" s="29"/>
      <c r="O11" s="29"/>
      <c r="P11" s="29"/>
      <c r="Q11" s="29"/>
      <c r="R11" s="29"/>
      <c r="S11" s="29"/>
      <c r="T11" s="30"/>
    </row>
    <row r="12" spans="2:29" ht="16.5" customHeight="1" x14ac:dyDescent="0.25">
      <c r="B12" s="82"/>
      <c r="C12" s="83"/>
      <c r="D12" s="83"/>
      <c r="E12" s="83"/>
      <c r="F12" s="83"/>
      <c r="G12" s="83"/>
      <c r="H12" s="88"/>
      <c r="I12" s="86"/>
      <c r="J12" s="89" t="s">
        <v>35</v>
      </c>
      <c r="K12" s="90" t="s">
        <v>10</v>
      </c>
      <c r="L12" s="113">
        <f>L8-SUM(L9:L11)</f>
        <v>-22706160</v>
      </c>
      <c r="M12" s="91">
        <f>L12/L8</f>
        <v>-5.5644238156445321E-2</v>
      </c>
      <c r="N12" s="29"/>
      <c r="O12" s="29"/>
      <c r="P12" s="29"/>
      <c r="Q12" s="29"/>
      <c r="R12" s="29"/>
      <c r="S12" s="29"/>
      <c r="T12" s="30"/>
      <c r="AC12" s="26"/>
    </row>
    <row r="13" spans="2:29" ht="16.5" customHeight="1" x14ac:dyDescent="0.25">
      <c r="B13" s="82"/>
      <c r="C13" s="83"/>
      <c r="D13" s="83"/>
      <c r="E13" s="83"/>
      <c r="F13" s="83"/>
      <c r="G13" s="83"/>
      <c r="H13" s="88"/>
      <c r="I13" s="86"/>
      <c r="J13" s="89"/>
      <c r="K13" s="90"/>
      <c r="L13" s="113"/>
      <c r="M13" s="91"/>
      <c r="N13" s="29"/>
      <c r="O13" s="29"/>
      <c r="P13" s="29"/>
      <c r="Q13" s="29"/>
      <c r="R13" s="29"/>
      <c r="S13" s="29"/>
      <c r="T13" s="30"/>
    </row>
    <row r="14" spans="2:29" ht="16.5" customHeight="1" x14ac:dyDescent="0.25">
      <c r="B14" s="82"/>
      <c r="C14" s="83"/>
      <c r="D14" s="83"/>
      <c r="E14" s="83"/>
      <c r="F14" s="83"/>
      <c r="G14" s="83"/>
      <c r="H14" s="88"/>
      <c r="I14" s="86"/>
      <c r="J14" s="89"/>
      <c r="K14" s="90"/>
      <c r="L14" s="113"/>
      <c r="M14" s="91"/>
      <c r="N14" s="29"/>
      <c r="O14" s="29"/>
      <c r="P14" s="29"/>
      <c r="Q14" s="29"/>
      <c r="R14" s="29"/>
      <c r="S14" s="29"/>
      <c r="T14" s="30"/>
    </row>
    <row r="15" spans="2:29" ht="16.5" customHeight="1" x14ac:dyDescent="0.25">
      <c r="B15" s="82"/>
      <c r="C15" s="83"/>
      <c r="D15" s="83"/>
      <c r="E15" s="83"/>
      <c r="F15" s="83"/>
      <c r="G15" s="83"/>
      <c r="H15" s="88"/>
      <c r="I15" s="86"/>
      <c r="J15" s="89"/>
      <c r="K15" s="90"/>
      <c r="L15" s="113"/>
      <c r="M15" s="91"/>
      <c r="N15" s="29"/>
      <c r="O15" s="29"/>
      <c r="P15" s="29"/>
      <c r="Q15" s="29"/>
      <c r="R15" s="29"/>
      <c r="S15" s="29"/>
      <c r="T15" s="30"/>
    </row>
    <row r="16" spans="2:29" ht="16.5" customHeight="1" x14ac:dyDescent="0.25">
      <c r="B16" s="82"/>
      <c r="C16" s="83"/>
      <c r="D16" s="83"/>
      <c r="E16" s="83"/>
      <c r="F16" s="83"/>
      <c r="G16" s="83"/>
      <c r="H16" s="88"/>
      <c r="I16" s="86"/>
      <c r="J16" s="89"/>
      <c r="K16" s="90"/>
      <c r="L16" s="113"/>
      <c r="M16" s="91"/>
      <c r="N16" s="29"/>
      <c r="O16" s="29"/>
      <c r="P16" s="29"/>
      <c r="Q16" s="29"/>
      <c r="R16" s="29"/>
      <c r="S16" s="29"/>
      <c r="T16" s="30"/>
    </row>
    <row r="17" spans="2:20" ht="16.5" customHeight="1" x14ac:dyDescent="0.25">
      <c r="B17" s="82"/>
      <c r="C17" s="83"/>
      <c r="D17" s="83"/>
      <c r="E17" s="83"/>
      <c r="F17" s="83"/>
      <c r="G17" s="83"/>
      <c r="H17" s="88"/>
      <c r="I17" s="86"/>
      <c r="J17" s="89"/>
      <c r="K17" s="90"/>
      <c r="L17" s="113"/>
      <c r="M17" s="91"/>
      <c r="N17" s="29"/>
      <c r="O17" s="29"/>
      <c r="P17" s="29"/>
      <c r="Q17" s="29"/>
      <c r="R17" s="29"/>
      <c r="S17" s="29"/>
      <c r="T17" s="30"/>
    </row>
    <row r="18" spans="2:20" ht="16.5" customHeight="1" x14ac:dyDescent="0.25">
      <c r="B18" s="82"/>
      <c r="C18" s="83"/>
      <c r="D18" s="83"/>
      <c r="E18" s="83"/>
      <c r="F18" s="83"/>
      <c r="G18" s="83"/>
      <c r="H18" s="88"/>
      <c r="I18" s="86"/>
      <c r="J18" s="89"/>
      <c r="K18" s="90"/>
      <c r="L18" s="113"/>
      <c r="M18" s="91"/>
      <c r="N18" s="29"/>
      <c r="O18" s="29"/>
      <c r="P18" s="29"/>
      <c r="Q18" s="29"/>
      <c r="R18" s="29"/>
      <c r="S18" s="29"/>
      <c r="T18" s="30"/>
    </row>
    <row r="19" spans="2:20" ht="16.5" customHeight="1" x14ac:dyDescent="0.25">
      <c r="B19" s="82"/>
      <c r="C19" s="83"/>
      <c r="D19" s="83"/>
      <c r="E19" s="83"/>
      <c r="F19" s="83"/>
      <c r="G19" s="83"/>
      <c r="H19" s="88"/>
      <c r="I19" s="86"/>
      <c r="J19" s="89"/>
      <c r="K19" s="90"/>
      <c r="L19" s="113"/>
      <c r="M19" s="91"/>
      <c r="N19" s="29"/>
      <c r="O19" s="29"/>
      <c r="P19" s="29"/>
      <c r="Q19" s="29"/>
      <c r="R19" s="29"/>
      <c r="S19" s="29"/>
      <c r="T19" s="30"/>
    </row>
    <row r="20" spans="2:20" ht="16.5" customHeight="1" x14ac:dyDescent="0.25">
      <c r="B20" s="82"/>
      <c r="C20" s="83"/>
      <c r="D20" s="83"/>
      <c r="E20" s="83"/>
      <c r="F20" s="83"/>
      <c r="G20" s="83"/>
      <c r="H20" s="88"/>
      <c r="I20" s="86"/>
      <c r="J20" s="89"/>
      <c r="K20" s="90"/>
      <c r="L20" s="113"/>
      <c r="M20" s="91"/>
      <c r="N20" s="29"/>
      <c r="O20" s="29"/>
      <c r="P20" s="29"/>
      <c r="Q20" s="29"/>
      <c r="R20" s="29"/>
      <c r="S20" s="29"/>
      <c r="T20" s="30"/>
    </row>
    <row r="21" spans="2:20" ht="16.5" customHeight="1" x14ac:dyDescent="0.25">
      <c r="B21" s="82"/>
      <c r="C21" s="83"/>
      <c r="D21" s="83"/>
      <c r="E21" s="83"/>
      <c r="F21" s="83"/>
      <c r="G21" s="83"/>
      <c r="H21" s="88"/>
      <c r="I21" s="86"/>
      <c r="J21" s="89"/>
      <c r="K21" s="90"/>
      <c r="L21" s="113"/>
      <c r="M21" s="91"/>
      <c r="N21" s="29"/>
      <c r="O21" s="29"/>
      <c r="P21" s="29"/>
      <c r="Q21" s="29"/>
      <c r="R21" s="29"/>
      <c r="S21" s="29"/>
      <c r="T21" s="30"/>
    </row>
    <row r="22" spans="2:20" ht="16.5" customHeight="1" x14ac:dyDescent="0.25">
      <c r="B22" s="82"/>
      <c r="C22" s="83"/>
      <c r="D22" s="83"/>
      <c r="E22" s="83"/>
      <c r="F22" s="83"/>
      <c r="G22" s="83"/>
      <c r="H22" s="88"/>
      <c r="I22" s="86"/>
      <c r="J22" s="89"/>
      <c r="K22" s="90"/>
      <c r="L22" s="113"/>
      <c r="M22" s="91"/>
      <c r="N22" s="29"/>
      <c r="O22" s="29"/>
      <c r="P22" s="29"/>
      <c r="Q22" s="29"/>
      <c r="R22" s="29"/>
      <c r="S22" s="29"/>
      <c r="T22" s="30"/>
    </row>
    <row r="23" spans="2:20" ht="16.5" customHeight="1" x14ac:dyDescent="0.25">
      <c r="B23" s="82"/>
      <c r="C23" s="83"/>
      <c r="D23" s="83"/>
      <c r="E23" s="83"/>
      <c r="F23" s="83"/>
      <c r="G23" s="83"/>
      <c r="H23" s="88"/>
      <c r="I23" s="86"/>
      <c r="J23" s="89"/>
      <c r="K23" s="90"/>
      <c r="L23" s="113"/>
      <c r="M23" s="91"/>
      <c r="N23" s="29"/>
      <c r="O23" s="29"/>
      <c r="P23" s="29"/>
      <c r="Q23" s="29"/>
      <c r="R23" s="29"/>
      <c r="S23" s="29"/>
      <c r="T23" s="30"/>
    </row>
    <row r="24" spans="2:20" ht="16.5" customHeight="1" x14ac:dyDescent="0.25">
      <c r="B24" s="82"/>
      <c r="C24" s="83"/>
      <c r="D24" s="83"/>
      <c r="E24" s="83"/>
      <c r="F24" s="83"/>
      <c r="G24" s="83"/>
      <c r="H24" s="88"/>
      <c r="I24" s="86"/>
      <c r="J24" s="89"/>
      <c r="K24" s="90"/>
      <c r="L24" s="113"/>
      <c r="M24" s="91"/>
      <c r="N24" s="29"/>
      <c r="O24" s="29"/>
      <c r="P24" s="29"/>
      <c r="Q24" s="29"/>
      <c r="R24" s="29"/>
      <c r="S24" s="29"/>
      <c r="T24" s="30"/>
    </row>
    <row r="25" spans="2:20" ht="16.5" customHeight="1" x14ac:dyDescent="0.25">
      <c r="B25" s="82"/>
      <c r="C25" s="83"/>
      <c r="D25" s="83"/>
      <c r="E25" s="83"/>
      <c r="F25" s="83"/>
      <c r="G25" s="83"/>
      <c r="H25" s="88"/>
      <c r="I25" s="86"/>
      <c r="J25" s="89"/>
      <c r="K25" s="90"/>
      <c r="L25" s="113"/>
      <c r="M25" s="91"/>
      <c r="N25" s="29"/>
      <c r="O25" s="29"/>
      <c r="P25" s="29"/>
      <c r="Q25" s="29"/>
      <c r="R25" s="29"/>
      <c r="S25" s="29"/>
      <c r="T25" s="30"/>
    </row>
    <row r="26" spans="2:20" ht="16.5" customHeight="1" x14ac:dyDescent="0.25">
      <c r="B26" s="82"/>
      <c r="C26" s="83"/>
      <c r="D26" s="83"/>
      <c r="E26" s="83"/>
      <c r="F26" s="83"/>
      <c r="G26" s="83"/>
      <c r="H26" s="88"/>
      <c r="I26" s="86"/>
      <c r="J26" s="89"/>
      <c r="K26" s="90"/>
      <c r="L26" s="113"/>
      <c r="M26" s="91"/>
      <c r="N26" s="29"/>
      <c r="O26" s="29"/>
      <c r="P26" s="29"/>
      <c r="Q26" s="29"/>
      <c r="R26" s="29"/>
      <c r="S26" s="29"/>
      <c r="T26" s="30"/>
    </row>
    <row r="27" spans="2:20" x14ac:dyDescent="0.25">
      <c r="B27" s="96"/>
      <c r="C27" s="97"/>
      <c r="D27" s="97"/>
      <c r="E27" s="97"/>
      <c r="F27" s="97"/>
      <c r="G27" s="97"/>
      <c r="H27" s="97"/>
      <c r="I27" s="98"/>
      <c r="J27" s="99"/>
      <c r="K27" s="99"/>
      <c r="L27" s="99"/>
      <c r="M27" s="99"/>
      <c r="N27" s="31"/>
      <c r="O27" s="31"/>
      <c r="P27" s="31"/>
      <c r="Q27" s="31"/>
      <c r="R27" s="31"/>
      <c r="S27" s="31"/>
      <c r="T27" s="32"/>
    </row>
    <row r="28" spans="2:20" s="9" customFormat="1" ht="10.9" customHeight="1" x14ac:dyDescent="0.25"/>
    <row r="29" spans="2:20" s="9" customFormat="1" ht="22.9" customHeight="1" x14ac:dyDescent="0.25">
      <c r="B29" s="215"/>
      <c r="C29" s="2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2"/>
      <c r="S29" s="22"/>
      <c r="T29" s="23" t="s">
        <v>224</v>
      </c>
    </row>
  </sheetData>
  <sheetProtection password="8A92" sheet="1" objects="1" scenarios="1"/>
  <mergeCells count="7">
    <mergeCell ref="B29:C29"/>
    <mergeCell ref="B2:F2"/>
    <mergeCell ref="N2:R2"/>
    <mergeCell ref="C6:G6"/>
    <mergeCell ref="C5:D5"/>
    <mergeCell ref="E5:F5"/>
    <mergeCell ref="N6:S6"/>
  </mergeCells>
  <dataValidations count="1">
    <dataValidation type="list" allowBlank="1" showInputMessage="1" showErrorMessage="1" sqref="AI8:AI24">
      <formula1>"May 2016"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4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'Terms of Use'!$B$22:$B$34</xm:f>
          </x14:formula1>
          <xm:sqref>E5:F5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C29"/>
  <sheetViews>
    <sheetView showGridLines="0" showRowColHeaders="0" topLeftCell="B1" zoomScale="85" zoomScaleNormal="85" zoomScaleSheetLayoutView="85" workbookViewId="0">
      <pane ySplit="31" topLeftCell="A32" activePane="bottomLeft" state="frozen"/>
      <selection pane="bottomLeft" activeCell="V8" sqref="V8"/>
    </sheetView>
  </sheetViews>
  <sheetFormatPr defaultColWidth="9.140625" defaultRowHeight="15" x14ac:dyDescent="0.25"/>
  <cols>
    <col min="1" max="1" width="3.7109375" style="8" customWidth="1"/>
    <col min="2" max="2" width="1.7109375" style="8" customWidth="1"/>
    <col min="3" max="4" width="15.7109375" style="8" customWidth="1"/>
    <col min="5" max="5" width="15.28515625" style="8" customWidth="1"/>
    <col min="6" max="7" width="15.7109375" style="8" customWidth="1"/>
    <col min="8" max="9" width="1.5703125" style="8" customWidth="1"/>
    <col min="10" max="10" width="17.7109375" style="8" customWidth="1"/>
    <col min="11" max="11" width="1.7109375" style="8" bestFit="1" customWidth="1"/>
    <col min="12" max="12" width="15.7109375" style="8" bestFit="1" customWidth="1"/>
    <col min="13" max="13" width="8" style="8" bestFit="1" customWidth="1"/>
    <col min="14" max="19" width="11.7109375" style="8" customWidth="1"/>
    <col min="20" max="20" width="1.7109375" style="8" customWidth="1"/>
    <col min="21" max="28" width="9.140625" style="8"/>
    <col min="29" max="29" width="10.42578125" style="8" bestFit="1" customWidth="1"/>
    <col min="30" max="16384" width="9.140625" style="8"/>
  </cols>
  <sheetData>
    <row r="1" spans="2:29" ht="10.15" customHeight="1" x14ac:dyDescent="0.25"/>
    <row r="2" spans="2:29" ht="44.45" customHeight="1" x14ac:dyDescent="0.25">
      <c r="B2" s="218" t="str">
        <f>CONCATENATE("SPA DEPARTMENT"," ",'Terms of Use'!B18,"                                                   ","DASHBOARD")</f>
        <v>SPA DEPARTMENT 2024                                                   DASHBOARD</v>
      </c>
      <c r="C2" s="219"/>
      <c r="D2" s="219"/>
      <c r="E2" s="219"/>
      <c r="F2" s="219"/>
      <c r="G2" s="19"/>
      <c r="H2" s="19"/>
      <c r="I2" s="19"/>
      <c r="J2" s="19"/>
      <c r="K2" s="19"/>
      <c r="L2" s="19"/>
      <c r="M2" s="19"/>
      <c r="N2" s="221"/>
      <c r="O2" s="222"/>
      <c r="P2" s="222"/>
      <c r="Q2" s="222"/>
      <c r="R2" s="222"/>
      <c r="S2" s="20"/>
      <c r="T2" s="21"/>
    </row>
    <row r="3" spans="2:29" s="18" customFormat="1" ht="6.6" customHeight="1" x14ac:dyDescent="0.25"/>
    <row r="4" spans="2:29" ht="6" customHeight="1" thickBot="1" x14ac:dyDescent="0.3">
      <c r="B4" s="78"/>
      <c r="C4" s="79"/>
      <c r="D4" s="79"/>
      <c r="E4" s="79"/>
      <c r="F4" s="79"/>
      <c r="G4" s="79"/>
      <c r="H4" s="80"/>
      <c r="I4" s="81"/>
      <c r="J4" s="81"/>
      <c r="K4" s="81"/>
      <c r="L4" s="81"/>
      <c r="M4" s="81"/>
      <c r="N4" s="27"/>
      <c r="O4" s="27"/>
      <c r="P4" s="27"/>
      <c r="Q4" s="27"/>
      <c r="R4" s="27"/>
      <c r="S4" s="27"/>
      <c r="T4" s="28"/>
    </row>
    <row r="5" spans="2:29" ht="18" customHeight="1" thickBot="1" x14ac:dyDescent="0.3">
      <c r="B5" s="82"/>
      <c r="C5" s="228" t="s">
        <v>186</v>
      </c>
      <c r="D5" s="229"/>
      <c r="E5" s="223" t="s">
        <v>206</v>
      </c>
      <c r="F5" s="224"/>
      <c r="G5" s="83"/>
      <c r="H5" s="83"/>
      <c r="I5" s="84"/>
      <c r="J5" s="86"/>
      <c r="K5" s="86"/>
      <c r="L5" s="86"/>
      <c r="M5" s="86"/>
      <c r="N5" s="29"/>
      <c r="O5" s="29"/>
      <c r="P5" s="29"/>
      <c r="Q5" s="29"/>
      <c r="R5" s="29"/>
      <c r="S5" s="29"/>
      <c r="T5" s="30"/>
    </row>
    <row r="6" spans="2:29" ht="18" customHeight="1" thickBot="1" x14ac:dyDescent="0.3">
      <c r="B6" s="82"/>
      <c r="C6" s="220" t="s">
        <v>15</v>
      </c>
      <c r="D6" s="220"/>
      <c r="E6" s="220"/>
      <c r="F6" s="220"/>
      <c r="G6" s="220"/>
      <c r="H6" s="83"/>
      <c r="I6" s="84"/>
      <c r="J6" s="85" t="s">
        <v>14</v>
      </c>
      <c r="K6" s="86"/>
      <c r="L6" s="87" t="s">
        <v>16</v>
      </c>
      <c r="M6" s="87" t="s">
        <v>17</v>
      </c>
      <c r="N6" s="256" t="str">
        <f>E5</f>
        <v>February</v>
      </c>
      <c r="O6" s="257"/>
      <c r="P6" s="257"/>
      <c r="Q6" s="257"/>
      <c r="R6" s="257"/>
      <c r="S6" s="257"/>
      <c r="T6" s="258"/>
    </row>
    <row r="7" spans="2:29" ht="3.75" customHeight="1" thickBot="1" x14ac:dyDescent="0.3">
      <c r="B7" s="82"/>
      <c r="C7" s="83"/>
      <c r="D7" s="83"/>
      <c r="E7" s="83"/>
      <c r="F7" s="83"/>
      <c r="G7" s="83"/>
      <c r="H7" s="88"/>
      <c r="I7" s="86"/>
      <c r="J7" s="85"/>
      <c r="K7" s="86"/>
      <c r="L7" s="86"/>
      <c r="M7" s="86"/>
      <c r="N7" s="29"/>
      <c r="O7" s="29"/>
      <c r="P7" s="29"/>
      <c r="Q7" s="29"/>
      <c r="R7" s="29"/>
      <c r="S7" s="29"/>
      <c r="T7" s="30"/>
    </row>
    <row r="8" spans="2:29" ht="16.5" customHeight="1" x14ac:dyDescent="0.25">
      <c r="B8" s="82"/>
      <c r="C8" s="125" t="s">
        <v>74</v>
      </c>
      <c r="D8" s="126" t="s">
        <v>75</v>
      </c>
      <c r="E8" s="127" t="s">
        <v>73</v>
      </c>
      <c r="F8" s="127" t="s">
        <v>60</v>
      </c>
      <c r="G8" s="127" t="s">
        <v>35</v>
      </c>
      <c r="H8" s="88"/>
      <c r="I8" s="86"/>
      <c r="J8" s="89" t="s">
        <v>78</v>
      </c>
      <c r="K8" s="90" t="s">
        <v>10</v>
      </c>
      <c r="L8" s="113">
        <f>IF($E$5="JANUARY",Income!$H$10,IF($E$5="FEBRUARY",Income!$I$10,IF($E$5="MARCH",Income!$J$10,IF($E$5="APRIL",Income!$K$10,IF($E$5="MAY",Income!$L$10,IF($E$5="JUNE",Income!$M$10,IF($E$5="JULY",Income!$N$10,IF($E$5="AUGUST",Income!$O$10,IF($E$5="SEPTEMBER",Income!$P$10,IF($E$5="OCTOBER",Income!$Q$10,IF($E$5="NOVEMBER",Income!$R$10,IF($E$5="DECEMBER",Income!$S$10,IF($E$5="TOTAL",Income!$T$10,0)))))))))))))</f>
        <v>104135000</v>
      </c>
      <c r="M8" s="91">
        <v>1</v>
      </c>
      <c r="N8" s="29"/>
      <c r="O8" s="29"/>
      <c r="P8" s="29"/>
      <c r="Q8" s="29"/>
      <c r="R8" s="29"/>
      <c r="S8" s="29"/>
      <c r="T8" s="30"/>
    </row>
    <row r="9" spans="2:29" ht="16.5" customHeight="1" thickBot="1" x14ac:dyDescent="0.3">
      <c r="B9" s="82"/>
      <c r="C9" s="128">
        <f>L8</f>
        <v>104135000</v>
      </c>
      <c r="D9" s="129">
        <f>L9</f>
        <v>17092000</v>
      </c>
      <c r="E9" s="130">
        <f>L10</f>
        <v>35103000</v>
      </c>
      <c r="F9" s="130">
        <f>L11</f>
        <v>3762000</v>
      </c>
      <c r="G9" s="130">
        <f>C9-D9-E9-F9</f>
        <v>48178000</v>
      </c>
      <c r="H9" s="88"/>
      <c r="I9" s="86"/>
      <c r="J9" s="89" t="s">
        <v>76</v>
      </c>
      <c r="K9" s="90" t="s">
        <v>10</v>
      </c>
      <c r="L9" s="113">
        <f>IF($E$5="JANUARY",Expense!$E$59,IF($E$5="FEBRUARY",Expense!$F$59,IF($E$5="MARCH",Expense!$G$59,IF($E$5="APRIL",Expense!$H$59,IF($E$5="MAY",Expense!$I$59,IF($E$5="JUNE",Expense!$J$59,IF($E$5="JULY",Expense!$K$59,IF($E$5="AUGUST",Expense!$L$59,IF($E$5="SEPTEMBER",Expense!$M$59,IF($E$5="OCTOBER",Expense!$N$59,IF($E$5="NOVEMBER",Expense!$O$59,IF($E$5="DECEMBER",Expense!$P$59,IF($E$5="TOTAL",Expense!$Q$59,0)))))))))))))</f>
        <v>17092000</v>
      </c>
      <c r="M9" s="91">
        <f>L9/L8</f>
        <v>0.16413309646132423</v>
      </c>
      <c r="N9" s="29"/>
      <c r="O9" s="29"/>
      <c r="P9" s="29"/>
      <c r="Q9" s="29"/>
      <c r="R9" s="29"/>
      <c r="S9" s="29"/>
      <c r="T9" s="30"/>
    </row>
    <row r="10" spans="2:29" ht="16.5" customHeight="1" x14ac:dyDescent="0.25">
      <c r="B10" s="82"/>
      <c r="C10" s="92"/>
      <c r="D10" s="93"/>
      <c r="E10" s="83"/>
      <c r="F10" s="83"/>
      <c r="G10" s="83"/>
      <c r="H10" s="88"/>
      <c r="I10" s="86"/>
      <c r="J10" s="89" t="s">
        <v>72</v>
      </c>
      <c r="K10" s="95" t="s">
        <v>10</v>
      </c>
      <c r="L10" s="113">
        <f>IF($E$5="JANUARY",Expense!$E$60,IF($E$5="FEBRUARY",Expense!$F$60,IF($E$5="MARCH",Expense!$G$60,IF($E$5="APRIL",Expense!$H$60,IF($E$5="MAY",Expense!$I$60,IF($E$5="JUNE",Expense!$J$60,IF($E$5="JULY",Expense!$K$60,IF($E$5="AUGUST",Expense!$L$60,IF($E$5="SEPTEMBER",Expense!$M$60,IF($E$5="OCTOBER",Expense!$N$60,IF($E$5="NOVEMBER",Expense!$O$60,IF($E$5="DECEMBER",Expense!$P$60,IF($E$5="TOTAL",Expense!$Q$60,0)))))))))))))</f>
        <v>35103000</v>
      </c>
      <c r="M10" s="91">
        <f>L10/L8</f>
        <v>0.33709127574782732</v>
      </c>
      <c r="N10" s="29"/>
      <c r="O10" s="29"/>
      <c r="P10" s="29"/>
      <c r="Q10" s="29"/>
      <c r="R10" s="29"/>
      <c r="S10" s="29"/>
      <c r="T10" s="30"/>
    </row>
    <row r="11" spans="2:29" ht="16.5" customHeight="1" x14ac:dyDescent="0.25">
      <c r="B11" s="82"/>
      <c r="C11" s="83"/>
      <c r="D11" s="83"/>
      <c r="E11" s="83"/>
      <c r="F11" s="83"/>
      <c r="G11" s="83"/>
      <c r="H11" s="88"/>
      <c r="I11" s="86"/>
      <c r="J11" s="89" t="s">
        <v>60</v>
      </c>
      <c r="K11" s="90" t="s">
        <v>10</v>
      </c>
      <c r="L11" s="113">
        <f>IF($E$5="JANUARY",Expense!$E$58,IF($E$5="FEBRUARY",Expense!$F$58,IF($E$5="MARCH",Expense!$G$58,IF($E$5="APRIL",Expense!$H$58,IF($E$5="MAY",Expense!$I$58,IF($E$5="JUNE",Expense!$J$58,IF($E$5="JULY",Expense!$K$58,IF($E$5="AUGUST",Expense!$L$58,IF($E$5="SEPTEMBER",Expense!$M$58,IF($E$5="OCTOBER",Expense!$N$58,IF($E$5="NOVEMBER",Expense!$O$58,IF($E$5="DECEMBER",Expense!$P$58,IF($E$5="TOTAL",Expense!$Q$58,0)))))))))))))-L9-L10</f>
        <v>3762000</v>
      </c>
      <c r="M11" s="91">
        <f>L11/L8</f>
        <v>3.6126182359437271E-2</v>
      </c>
      <c r="N11" s="29"/>
      <c r="O11" s="29"/>
      <c r="P11" s="29"/>
      <c r="Q11" s="29"/>
      <c r="R11" s="29"/>
      <c r="S11" s="29"/>
      <c r="T11" s="30"/>
    </row>
    <row r="12" spans="2:29" ht="16.5" customHeight="1" x14ac:dyDescent="0.25">
      <c r="B12" s="82"/>
      <c r="C12" s="83"/>
      <c r="D12" s="83"/>
      <c r="E12" s="83"/>
      <c r="F12" s="83"/>
      <c r="G12" s="83"/>
      <c r="H12" s="88"/>
      <c r="I12" s="86"/>
      <c r="J12" s="89" t="s">
        <v>35</v>
      </c>
      <c r="K12" s="90" t="s">
        <v>10</v>
      </c>
      <c r="L12" s="113">
        <f>L8-SUM(L9:L11)</f>
        <v>48178000</v>
      </c>
      <c r="M12" s="91">
        <f>L12/L8</f>
        <v>0.46264944543141112</v>
      </c>
      <c r="N12" s="29"/>
      <c r="O12" s="29"/>
      <c r="P12" s="29"/>
      <c r="Q12" s="29"/>
      <c r="R12" s="29"/>
      <c r="S12" s="29"/>
      <c r="T12" s="30"/>
      <c r="AC12" s="26"/>
    </row>
    <row r="13" spans="2:29" ht="16.5" customHeight="1" x14ac:dyDescent="0.25">
      <c r="B13" s="82"/>
      <c r="C13" s="83"/>
      <c r="D13" s="83"/>
      <c r="E13" s="83"/>
      <c r="F13" s="83"/>
      <c r="G13" s="83"/>
      <c r="H13" s="88"/>
      <c r="I13" s="86"/>
      <c r="J13" s="89"/>
      <c r="K13" s="90"/>
      <c r="L13" s="113"/>
      <c r="M13" s="91"/>
      <c r="N13" s="29"/>
      <c r="O13" s="29"/>
      <c r="P13" s="29"/>
      <c r="Q13" s="29"/>
      <c r="R13" s="29"/>
      <c r="S13" s="29"/>
      <c r="T13" s="30"/>
    </row>
    <row r="14" spans="2:29" ht="16.5" customHeight="1" x14ac:dyDescent="0.25">
      <c r="B14" s="82"/>
      <c r="C14" s="83"/>
      <c r="D14" s="83"/>
      <c r="E14" s="83"/>
      <c r="F14" s="83"/>
      <c r="G14" s="83"/>
      <c r="H14" s="88"/>
      <c r="I14" s="86"/>
      <c r="J14" s="89"/>
      <c r="K14" s="90"/>
      <c r="L14" s="113"/>
      <c r="M14" s="91"/>
      <c r="N14" s="29"/>
      <c r="O14" s="29"/>
      <c r="P14" s="29"/>
      <c r="Q14" s="29"/>
      <c r="R14" s="29"/>
      <c r="S14" s="29"/>
      <c r="T14" s="30"/>
    </row>
    <row r="15" spans="2:29" ht="16.5" customHeight="1" x14ac:dyDescent="0.25">
      <c r="B15" s="82"/>
      <c r="C15" s="83"/>
      <c r="D15" s="83"/>
      <c r="E15" s="83"/>
      <c r="F15" s="83"/>
      <c r="G15" s="83"/>
      <c r="H15" s="88"/>
      <c r="I15" s="86"/>
      <c r="J15" s="89"/>
      <c r="K15" s="90"/>
      <c r="L15" s="113"/>
      <c r="M15" s="91"/>
      <c r="N15" s="29"/>
      <c r="O15" s="29"/>
      <c r="P15" s="29"/>
      <c r="Q15" s="29"/>
      <c r="R15" s="29"/>
      <c r="S15" s="29"/>
      <c r="T15" s="30"/>
    </row>
    <row r="16" spans="2:29" ht="16.5" customHeight="1" x14ac:dyDescent="0.25">
      <c r="B16" s="82"/>
      <c r="C16" s="83"/>
      <c r="D16" s="83"/>
      <c r="E16" s="83"/>
      <c r="F16" s="83"/>
      <c r="G16" s="83"/>
      <c r="H16" s="88"/>
      <c r="I16" s="86"/>
      <c r="J16" s="89"/>
      <c r="K16" s="90"/>
      <c r="L16" s="113"/>
      <c r="M16" s="91"/>
      <c r="N16" s="29"/>
      <c r="O16" s="29"/>
      <c r="P16" s="29"/>
      <c r="Q16" s="29"/>
      <c r="R16" s="29"/>
      <c r="S16" s="29"/>
      <c r="T16" s="30"/>
    </row>
    <row r="17" spans="2:20" ht="16.5" customHeight="1" x14ac:dyDescent="0.25">
      <c r="B17" s="82"/>
      <c r="C17" s="83"/>
      <c r="D17" s="83"/>
      <c r="E17" s="83"/>
      <c r="F17" s="83"/>
      <c r="G17" s="83"/>
      <c r="H17" s="88"/>
      <c r="I17" s="86"/>
      <c r="J17" s="89"/>
      <c r="K17" s="90"/>
      <c r="L17" s="113"/>
      <c r="M17" s="91"/>
      <c r="N17" s="29"/>
      <c r="O17" s="29"/>
      <c r="P17" s="29"/>
      <c r="Q17" s="29"/>
      <c r="R17" s="29"/>
      <c r="S17" s="29"/>
      <c r="T17" s="30"/>
    </row>
    <row r="18" spans="2:20" ht="16.5" customHeight="1" x14ac:dyDescent="0.25">
      <c r="B18" s="82"/>
      <c r="C18" s="83"/>
      <c r="D18" s="83"/>
      <c r="E18" s="83"/>
      <c r="F18" s="83"/>
      <c r="G18" s="83"/>
      <c r="H18" s="88"/>
      <c r="I18" s="86"/>
      <c r="J18" s="89"/>
      <c r="K18" s="90"/>
      <c r="L18" s="113"/>
      <c r="M18" s="91"/>
      <c r="N18" s="29"/>
      <c r="O18" s="29"/>
      <c r="P18" s="29"/>
      <c r="Q18" s="29"/>
      <c r="R18" s="29"/>
      <c r="S18" s="29"/>
      <c r="T18" s="30"/>
    </row>
    <row r="19" spans="2:20" ht="16.5" customHeight="1" x14ac:dyDescent="0.25">
      <c r="B19" s="82"/>
      <c r="C19" s="83"/>
      <c r="D19" s="83"/>
      <c r="E19" s="83"/>
      <c r="F19" s="83"/>
      <c r="G19" s="83"/>
      <c r="H19" s="88"/>
      <c r="I19" s="86"/>
      <c r="J19" s="89"/>
      <c r="K19" s="90"/>
      <c r="L19" s="113"/>
      <c r="M19" s="91"/>
      <c r="N19" s="29"/>
      <c r="O19" s="29"/>
      <c r="P19" s="29"/>
      <c r="Q19" s="29"/>
      <c r="R19" s="29"/>
      <c r="S19" s="29"/>
      <c r="T19" s="30"/>
    </row>
    <row r="20" spans="2:20" ht="16.5" customHeight="1" x14ac:dyDescent="0.25">
      <c r="B20" s="82"/>
      <c r="C20" s="83"/>
      <c r="D20" s="83"/>
      <c r="E20" s="83"/>
      <c r="F20" s="83"/>
      <c r="G20" s="83"/>
      <c r="H20" s="88"/>
      <c r="I20" s="86"/>
      <c r="J20" s="89"/>
      <c r="K20" s="90"/>
      <c r="L20" s="113"/>
      <c r="M20" s="91"/>
      <c r="N20" s="29"/>
      <c r="O20" s="29"/>
      <c r="P20" s="29"/>
      <c r="Q20" s="29"/>
      <c r="R20" s="29"/>
      <c r="S20" s="29"/>
      <c r="T20" s="30"/>
    </row>
    <row r="21" spans="2:20" ht="16.5" customHeight="1" x14ac:dyDescent="0.25">
      <c r="B21" s="82"/>
      <c r="C21" s="83"/>
      <c r="D21" s="83"/>
      <c r="E21" s="83"/>
      <c r="F21" s="83"/>
      <c r="G21" s="83"/>
      <c r="H21" s="88"/>
      <c r="I21" s="86"/>
      <c r="J21" s="89"/>
      <c r="K21" s="90"/>
      <c r="L21" s="113"/>
      <c r="M21" s="91"/>
      <c r="N21" s="29"/>
      <c r="O21" s="29"/>
      <c r="P21" s="29"/>
      <c r="Q21" s="29"/>
      <c r="R21" s="29"/>
      <c r="S21" s="29"/>
      <c r="T21" s="30"/>
    </row>
    <row r="22" spans="2:20" ht="16.5" customHeight="1" x14ac:dyDescent="0.25">
      <c r="B22" s="82"/>
      <c r="C22" s="83"/>
      <c r="D22" s="83"/>
      <c r="E22" s="83"/>
      <c r="F22" s="83"/>
      <c r="G22" s="83"/>
      <c r="H22" s="88"/>
      <c r="I22" s="86"/>
      <c r="J22" s="89"/>
      <c r="K22" s="90"/>
      <c r="L22" s="113"/>
      <c r="M22" s="91"/>
      <c r="N22" s="29"/>
      <c r="O22" s="29"/>
      <c r="P22" s="29"/>
      <c r="Q22" s="29"/>
      <c r="R22" s="29"/>
      <c r="S22" s="29"/>
      <c r="T22" s="30"/>
    </row>
    <row r="23" spans="2:20" ht="16.5" customHeight="1" x14ac:dyDescent="0.25">
      <c r="B23" s="82"/>
      <c r="C23" s="83"/>
      <c r="D23" s="83"/>
      <c r="E23" s="83"/>
      <c r="F23" s="83"/>
      <c r="G23" s="83"/>
      <c r="H23" s="88"/>
      <c r="I23" s="86"/>
      <c r="J23" s="89"/>
      <c r="K23" s="90"/>
      <c r="L23" s="113"/>
      <c r="M23" s="91"/>
      <c r="N23" s="29"/>
      <c r="O23" s="29"/>
      <c r="P23" s="29"/>
      <c r="Q23" s="29"/>
      <c r="R23" s="29"/>
      <c r="S23" s="29"/>
      <c r="T23" s="30"/>
    </row>
    <row r="24" spans="2:20" ht="16.5" customHeight="1" x14ac:dyDescent="0.25">
      <c r="B24" s="82"/>
      <c r="C24" s="83"/>
      <c r="D24" s="83"/>
      <c r="E24" s="83"/>
      <c r="F24" s="83"/>
      <c r="G24" s="83"/>
      <c r="H24" s="88"/>
      <c r="I24" s="86"/>
      <c r="J24" s="89"/>
      <c r="K24" s="90"/>
      <c r="L24" s="113"/>
      <c r="M24" s="91"/>
      <c r="N24" s="29"/>
      <c r="O24" s="29"/>
      <c r="P24" s="29"/>
      <c r="Q24" s="29"/>
      <c r="R24" s="29"/>
      <c r="S24" s="29"/>
      <c r="T24" s="30"/>
    </row>
    <row r="25" spans="2:20" ht="16.5" customHeight="1" x14ac:dyDescent="0.25">
      <c r="B25" s="82"/>
      <c r="C25" s="83"/>
      <c r="D25" s="83"/>
      <c r="E25" s="83"/>
      <c r="F25" s="83"/>
      <c r="G25" s="83"/>
      <c r="H25" s="88"/>
      <c r="I25" s="86"/>
      <c r="J25" s="89"/>
      <c r="K25" s="90"/>
      <c r="L25" s="113"/>
      <c r="M25" s="91"/>
      <c r="N25" s="29"/>
      <c r="O25" s="29"/>
      <c r="P25" s="29"/>
      <c r="Q25" s="29"/>
      <c r="R25" s="29"/>
      <c r="S25" s="29"/>
      <c r="T25" s="30"/>
    </row>
    <row r="26" spans="2:20" ht="16.5" customHeight="1" x14ac:dyDescent="0.25">
      <c r="B26" s="82"/>
      <c r="C26" s="83"/>
      <c r="D26" s="83"/>
      <c r="E26" s="83"/>
      <c r="F26" s="83"/>
      <c r="G26" s="83"/>
      <c r="H26" s="88"/>
      <c r="I26" s="86"/>
      <c r="J26" s="89"/>
      <c r="K26" s="90"/>
      <c r="L26" s="113"/>
      <c r="M26" s="91"/>
      <c r="N26" s="29"/>
      <c r="O26" s="29"/>
      <c r="P26" s="29"/>
      <c r="Q26" s="29"/>
      <c r="R26" s="29"/>
      <c r="S26" s="29"/>
      <c r="T26" s="30"/>
    </row>
    <row r="27" spans="2:20" x14ac:dyDescent="0.25">
      <c r="B27" s="96"/>
      <c r="C27" s="97"/>
      <c r="D27" s="97"/>
      <c r="E27" s="97"/>
      <c r="F27" s="97"/>
      <c r="G27" s="97"/>
      <c r="H27" s="97"/>
      <c r="I27" s="98"/>
      <c r="J27" s="99"/>
      <c r="K27" s="99"/>
      <c r="L27" s="99"/>
      <c r="M27" s="99"/>
      <c r="N27" s="31"/>
      <c r="O27" s="31"/>
      <c r="P27" s="31"/>
      <c r="Q27" s="31"/>
      <c r="R27" s="31"/>
      <c r="S27" s="31"/>
      <c r="T27" s="32"/>
    </row>
    <row r="28" spans="2:20" s="9" customFormat="1" ht="10.9" customHeight="1" x14ac:dyDescent="0.25"/>
    <row r="29" spans="2:20" s="9" customFormat="1" ht="22.9" customHeight="1" x14ac:dyDescent="0.25">
      <c r="B29" s="215"/>
      <c r="C29" s="2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2"/>
      <c r="S29" s="22"/>
      <c r="T29" s="23" t="s">
        <v>224</v>
      </c>
    </row>
  </sheetData>
  <sheetProtection password="8CF5" sheet="1" objects="1" scenarios="1"/>
  <mergeCells count="7">
    <mergeCell ref="B29:C29"/>
    <mergeCell ref="B2:F2"/>
    <mergeCell ref="N2:R2"/>
    <mergeCell ref="C6:G6"/>
    <mergeCell ref="C5:D5"/>
    <mergeCell ref="E5:F5"/>
    <mergeCell ref="N6:T6"/>
  </mergeCells>
  <dataValidations disablePrompts="1" count="1">
    <dataValidation type="list" allowBlank="1" showInputMessage="1" showErrorMessage="1" sqref="AI8:AI24">
      <formula1>"May 2016"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4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'Terms of Use'!$B$22:$B$34</xm:f>
          </x14:formula1>
          <xm:sqref>E5:F5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1:AC29"/>
  <sheetViews>
    <sheetView showGridLines="0" showRowColHeaders="0" zoomScale="85" zoomScaleNormal="85" zoomScaleSheetLayoutView="85" workbookViewId="0">
      <pane ySplit="31" topLeftCell="A32" activePane="bottomLeft" state="frozen"/>
      <selection pane="bottomLeft" activeCell="C5" sqref="C5:F5"/>
    </sheetView>
  </sheetViews>
  <sheetFormatPr defaultColWidth="9.140625" defaultRowHeight="15" x14ac:dyDescent="0.25"/>
  <cols>
    <col min="1" max="1" width="3.7109375" style="8" customWidth="1"/>
    <col min="2" max="2" width="1.7109375" style="8" customWidth="1"/>
    <col min="3" max="4" width="15.7109375" style="8" customWidth="1"/>
    <col min="5" max="5" width="15.28515625" style="8" customWidth="1"/>
    <col min="6" max="7" width="15.7109375" style="8" customWidth="1"/>
    <col min="8" max="9" width="1.5703125" style="8" customWidth="1"/>
    <col min="10" max="10" width="17.7109375" style="8" customWidth="1"/>
    <col min="11" max="11" width="1.7109375" style="8" bestFit="1" customWidth="1"/>
    <col min="12" max="12" width="15.7109375" style="8" bestFit="1" customWidth="1"/>
    <col min="13" max="13" width="8" style="8" bestFit="1" customWidth="1"/>
    <col min="14" max="19" width="11.7109375" style="8" customWidth="1"/>
    <col min="20" max="20" width="1.7109375" style="8" customWidth="1"/>
    <col min="21" max="28" width="9.140625" style="8"/>
    <col min="29" max="29" width="10.42578125" style="8" bestFit="1" customWidth="1"/>
    <col min="30" max="16384" width="9.140625" style="8"/>
  </cols>
  <sheetData>
    <row r="1" spans="2:29" ht="10.15" customHeight="1" x14ac:dyDescent="0.25"/>
    <row r="2" spans="2:29" ht="44.45" customHeight="1" x14ac:dyDescent="0.25">
      <c r="B2" s="218" t="str">
        <f>CONCATENATE("OTHER DEPARTMENT"," ",'Terms of Use'!B18,"                                                    ","DASHBOARD")</f>
        <v>OTHER DEPARTMENT 2024                                                    DASHBOARD</v>
      </c>
      <c r="C2" s="219"/>
      <c r="D2" s="219"/>
      <c r="E2" s="219"/>
      <c r="F2" s="219"/>
      <c r="G2" s="19"/>
      <c r="H2" s="19"/>
      <c r="I2" s="19"/>
      <c r="J2" s="19"/>
      <c r="K2" s="19"/>
      <c r="L2" s="19"/>
      <c r="M2" s="19"/>
      <c r="N2" s="221"/>
      <c r="O2" s="222"/>
      <c r="P2" s="222"/>
      <c r="Q2" s="222"/>
      <c r="R2" s="222"/>
      <c r="S2" s="20"/>
      <c r="T2" s="21"/>
    </row>
    <row r="3" spans="2:29" s="18" customFormat="1" ht="6.6" customHeight="1" x14ac:dyDescent="0.25"/>
    <row r="4" spans="2:29" ht="6" customHeight="1" thickBot="1" x14ac:dyDescent="0.3">
      <c r="B4" s="78"/>
      <c r="C4" s="79"/>
      <c r="D4" s="79"/>
      <c r="E4" s="79"/>
      <c r="F4" s="79"/>
      <c r="G4" s="79"/>
      <c r="H4" s="80"/>
      <c r="I4" s="81"/>
      <c r="J4" s="81"/>
      <c r="K4" s="81"/>
      <c r="L4" s="81"/>
      <c r="M4" s="81"/>
      <c r="N4" s="27"/>
      <c r="O4" s="27"/>
      <c r="P4" s="27"/>
      <c r="Q4" s="27"/>
      <c r="R4" s="27"/>
      <c r="S4" s="27"/>
      <c r="T4" s="28"/>
    </row>
    <row r="5" spans="2:29" ht="18" customHeight="1" thickBot="1" x14ac:dyDescent="0.3">
      <c r="B5" s="82"/>
      <c r="C5" s="228" t="s">
        <v>186</v>
      </c>
      <c r="D5" s="229"/>
      <c r="E5" s="223" t="s">
        <v>206</v>
      </c>
      <c r="F5" s="224"/>
      <c r="G5" s="83"/>
      <c r="H5" s="83"/>
      <c r="I5" s="84"/>
      <c r="J5" s="86"/>
      <c r="K5" s="86"/>
      <c r="L5" s="86"/>
      <c r="M5" s="86"/>
      <c r="N5" s="29"/>
      <c r="O5" s="29"/>
      <c r="P5" s="29"/>
      <c r="Q5" s="29"/>
      <c r="R5" s="29"/>
      <c r="S5" s="29"/>
      <c r="T5" s="30"/>
    </row>
    <row r="6" spans="2:29" ht="18" customHeight="1" thickBot="1" x14ac:dyDescent="0.3">
      <c r="B6" s="82"/>
      <c r="C6" s="220" t="s">
        <v>15</v>
      </c>
      <c r="D6" s="220"/>
      <c r="E6" s="220"/>
      <c r="F6" s="220"/>
      <c r="G6" s="220"/>
      <c r="H6" s="83"/>
      <c r="I6" s="84"/>
      <c r="J6" s="85" t="s">
        <v>14</v>
      </c>
      <c r="K6" s="86"/>
      <c r="L6" s="87" t="s">
        <v>16</v>
      </c>
      <c r="M6" s="87" t="s">
        <v>17</v>
      </c>
      <c r="N6" s="256" t="str">
        <f>E5</f>
        <v>February</v>
      </c>
      <c r="O6" s="257"/>
      <c r="P6" s="257"/>
      <c r="Q6" s="257"/>
      <c r="R6" s="257"/>
      <c r="S6" s="257"/>
      <c r="T6" s="258"/>
    </row>
    <row r="7" spans="2:29" ht="3.75" customHeight="1" thickBot="1" x14ac:dyDescent="0.3">
      <c r="B7" s="82"/>
      <c r="C7" s="83"/>
      <c r="D7" s="83"/>
      <c r="E7" s="83"/>
      <c r="F7" s="83"/>
      <c r="G7" s="83"/>
      <c r="H7" s="88"/>
      <c r="I7" s="86"/>
      <c r="J7" s="85"/>
      <c r="K7" s="86"/>
      <c r="L7" s="86"/>
      <c r="M7" s="86"/>
      <c r="N7" s="29"/>
      <c r="O7" s="29"/>
      <c r="P7" s="29"/>
      <c r="Q7" s="29"/>
      <c r="R7" s="29"/>
      <c r="S7" s="29"/>
      <c r="T7" s="30"/>
    </row>
    <row r="8" spans="2:29" ht="16.5" customHeight="1" x14ac:dyDescent="0.25">
      <c r="B8" s="82"/>
      <c r="C8" s="125" t="s">
        <v>74</v>
      </c>
      <c r="D8" s="126" t="s">
        <v>75</v>
      </c>
      <c r="E8" s="127" t="s">
        <v>73</v>
      </c>
      <c r="F8" s="127" t="s">
        <v>60</v>
      </c>
      <c r="G8" s="127" t="s">
        <v>35</v>
      </c>
      <c r="H8" s="88"/>
      <c r="I8" s="86"/>
      <c r="J8" s="89" t="s">
        <v>79</v>
      </c>
      <c r="K8" s="90" t="s">
        <v>10</v>
      </c>
      <c r="L8" s="113">
        <f>IF($E$5="JANUARY",Income!$H$11,IF($E$5="FEBRUARY",Income!$I$11,IF($E$5="MARCH",Income!$J$11,IF($E$5="APRIL",Income!$K$11,IF($E$5="MAY",Income!$L$11,IF($E$5="JUNE",Income!$M$11,IF($E$5="JULY",Income!$N$11,IF($E$5="AUGUST",Income!$O$11,IF($E$5="SEPTEMBER",Income!$P$11,IF($E$5="OCTOBER",Income!$Q$11,IF($E$5="NOVEMBER",Income!$R$11,IF($E$5="DECEMBER",Income!$S$11,IF($E$5="TOTAL",Income!$T$11,0)))))))))))))</f>
        <v>12422000</v>
      </c>
      <c r="M8" s="91">
        <v>1</v>
      </c>
      <c r="N8" s="29"/>
      <c r="O8" s="29"/>
      <c r="P8" s="29"/>
      <c r="Q8" s="29"/>
      <c r="R8" s="29"/>
      <c r="S8" s="29"/>
      <c r="T8" s="30"/>
    </row>
    <row r="9" spans="2:29" ht="16.5" customHeight="1" thickBot="1" x14ac:dyDescent="0.3">
      <c r="B9" s="82"/>
      <c r="C9" s="128">
        <f>L8</f>
        <v>12422000</v>
      </c>
      <c r="D9" s="129">
        <f>L9</f>
        <v>2917000</v>
      </c>
      <c r="E9" s="130">
        <f>L10</f>
        <v>0</v>
      </c>
      <c r="F9" s="130">
        <f>L11</f>
        <v>63000</v>
      </c>
      <c r="G9" s="130">
        <f>C9-D9-E9-F9</f>
        <v>9442000</v>
      </c>
      <c r="H9" s="88"/>
      <c r="I9" s="86"/>
      <c r="J9" s="89" t="s">
        <v>76</v>
      </c>
      <c r="K9" s="90" t="s">
        <v>10</v>
      </c>
      <c r="L9" s="113">
        <f>IF($E$5="JANUARY",Expense!$E$68,IF($E$5="FEBRUARY",Expense!$F$68,IF($E$5="MARCH",Expense!$G$68,IF($E$5="APRIL",Expense!$H$68,IF($E$5="MAY",Expense!$I$68,IF($E$5="JUNE",Expense!$J$68,IF($E$5="JULY",Expense!$K$68,IF($E$5="AUGUST",Expense!$L$68,IF($E$5="SEPTEMBER",Expense!$M$68,IF($E$5="OCTOBER",Expense!$N$68,IF($E$5="NOVEMBER",Expense!$O$68,IF($E$5="DECEMBER",Expense!$P$68,IF($E$5="TOTAL",Expense!$Q$68,0)))))))))))))</f>
        <v>2917000</v>
      </c>
      <c r="M9" s="91">
        <f>L9/L8</f>
        <v>0.23482530993398809</v>
      </c>
      <c r="N9" s="29"/>
      <c r="O9" s="29"/>
      <c r="P9" s="29"/>
      <c r="Q9" s="29"/>
      <c r="R9" s="29"/>
      <c r="S9" s="29"/>
      <c r="T9" s="30"/>
    </row>
    <row r="10" spans="2:29" ht="16.5" customHeight="1" x14ac:dyDescent="0.25">
      <c r="B10" s="82"/>
      <c r="C10" s="92"/>
      <c r="D10" s="93"/>
      <c r="E10" s="83"/>
      <c r="F10" s="83"/>
      <c r="G10" s="83"/>
      <c r="H10" s="88"/>
      <c r="I10" s="86"/>
      <c r="J10" s="89" t="s">
        <v>72</v>
      </c>
      <c r="K10" s="95" t="s">
        <v>10</v>
      </c>
      <c r="L10" s="113">
        <f>IF($E$5="JANUARY",Expense!$E$69,IF($E$5="FEBRUARY",Expense!$F$69,IF($E$5="MARCH",Expense!$G$69,IF($E$5="APRIL",Expense!$H$69,IF($E$5="MAY",Expense!$I$69,IF($E$5="JUNE",Expense!$J$69,IF($E$5="JULY",Expense!$K$69,IF($E$5="AUGUST",Expense!$L$69,IF($E$5="SEPTEMBER",Expense!$M$69,IF($E$5="OCTOBER",Expense!$N$69,IF($E$5="NOVEMBER",Expense!$O$69,IF($E$5="DECEMBER",Expense!$P$69,IF($E$5="TOTAL",Expense!$Q$69,0)))))))))))))</f>
        <v>0</v>
      </c>
      <c r="M10" s="91">
        <f>L10/L8</f>
        <v>0</v>
      </c>
      <c r="N10" s="29"/>
      <c r="O10" s="29"/>
      <c r="P10" s="29"/>
      <c r="Q10" s="29"/>
      <c r="R10" s="29"/>
      <c r="S10" s="29"/>
      <c r="T10" s="30"/>
    </row>
    <row r="11" spans="2:29" ht="16.5" customHeight="1" x14ac:dyDescent="0.25">
      <c r="B11" s="82"/>
      <c r="C11" s="83"/>
      <c r="D11" s="83"/>
      <c r="E11" s="83"/>
      <c r="F11" s="83"/>
      <c r="G11" s="83"/>
      <c r="H11" s="88"/>
      <c r="I11" s="86"/>
      <c r="J11" s="89" t="s">
        <v>60</v>
      </c>
      <c r="K11" s="90" t="s">
        <v>10</v>
      </c>
      <c r="L11" s="113">
        <f>IF($E$5="JANUARY",Expense!$E$67,IF($E$5="FEBRUARY",Expense!$F$67,IF($E$5="MARCH",Expense!$G$67,IF($E$5="APRIL",Expense!$H$67,IF($E$5="MAY",Expense!$I$67,IF($E$5="JUNE",Expense!$J$67,IF($E$5="JULY",Expense!$K$67,IF($E$5="AUGUST",Expense!$L$67,IF($E$5="SEPTEMBER",Expense!$M$67,IF($E$5="OCTOBER",Expense!$N$67,IF($E$5="NOVEMBER",Expense!$O$67,IF($E$5="DECEMBER",Expense!$P$67,IF($E$5="TOTAL",Expense!$Q$67,0)))))))))))))-L9-L10</f>
        <v>63000</v>
      </c>
      <c r="M11" s="91">
        <f>L11/L8</f>
        <v>5.0716470777652555E-3</v>
      </c>
      <c r="N11" s="29"/>
      <c r="O11" s="29"/>
      <c r="P11" s="29"/>
      <c r="Q11" s="29"/>
      <c r="R11" s="29"/>
      <c r="S11" s="29"/>
      <c r="T11" s="30"/>
    </row>
    <row r="12" spans="2:29" ht="16.5" customHeight="1" x14ac:dyDescent="0.25">
      <c r="B12" s="82"/>
      <c r="C12" s="83"/>
      <c r="D12" s="83"/>
      <c r="E12" s="83"/>
      <c r="F12" s="83"/>
      <c r="G12" s="83"/>
      <c r="H12" s="88"/>
      <c r="I12" s="86"/>
      <c r="J12" s="89" t="s">
        <v>35</v>
      </c>
      <c r="K12" s="90" t="s">
        <v>10</v>
      </c>
      <c r="L12" s="113">
        <f>L8-SUM(L9:L11)</f>
        <v>9442000</v>
      </c>
      <c r="M12" s="91">
        <f>L12/L8</f>
        <v>0.76010304298824671</v>
      </c>
      <c r="N12" s="29"/>
      <c r="O12" s="29"/>
      <c r="P12" s="29"/>
      <c r="Q12" s="29"/>
      <c r="R12" s="29"/>
      <c r="S12" s="29"/>
      <c r="T12" s="30"/>
      <c r="AC12" s="26"/>
    </row>
    <row r="13" spans="2:29" ht="16.5" customHeight="1" x14ac:dyDescent="0.25">
      <c r="B13" s="82"/>
      <c r="C13" s="83"/>
      <c r="D13" s="83"/>
      <c r="E13" s="83"/>
      <c r="F13" s="83"/>
      <c r="G13" s="83"/>
      <c r="H13" s="88"/>
      <c r="I13" s="86"/>
      <c r="J13" s="89"/>
      <c r="K13" s="90"/>
      <c r="L13" s="113"/>
      <c r="M13" s="91"/>
      <c r="N13" s="29"/>
      <c r="O13" s="29"/>
      <c r="P13" s="29"/>
      <c r="Q13" s="29"/>
      <c r="R13" s="29"/>
      <c r="S13" s="29"/>
      <c r="T13" s="30"/>
    </row>
    <row r="14" spans="2:29" ht="16.5" customHeight="1" x14ac:dyDescent="0.25">
      <c r="B14" s="82"/>
      <c r="C14" s="83"/>
      <c r="D14" s="83"/>
      <c r="E14" s="83"/>
      <c r="F14" s="83"/>
      <c r="G14" s="83"/>
      <c r="H14" s="88"/>
      <c r="I14" s="86"/>
      <c r="J14" s="89"/>
      <c r="K14" s="90"/>
      <c r="L14" s="113"/>
      <c r="M14" s="91"/>
      <c r="N14" s="29"/>
      <c r="O14" s="29"/>
      <c r="P14" s="29"/>
      <c r="Q14" s="29"/>
      <c r="R14" s="29"/>
      <c r="S14" s="29"/>
      <c r="T14" s="30"/>
    </row>
    <row r="15" spans="2:29" ht="16.5" customHeight="1" x14ac:dyDescent="0.25">
      <c r="B15" s="82"/>
      <c r="C15" s="83"/>
      <c r="D15" s="83"/>
      <c r="E15" s="83"/>
      <c r="F15" s="83"/>
      <c r="G15" s="83"/>
      <c r="H15" s="88"/>
      <c r="I15" s="86"/>
      <c r="J15" s="89"/>
      <c r="K15" s="90"/>
      <c r="L15" s="113"/>
      <c r="M15" s="91"/>
      <c r="N15" s="29"/>
      <c r="O15" s="29"/>
      <c r="P15" s="29"/>
      <c r="Q15" s="29"/>
      <c r="R15" s="29"/>
      <c r="S15" s="29"/>
      <c r="T15" s="30"/>
    </row>
    <row r="16" spans="2:29" ht="16.5" customHeight="1" x14ac:dyDescent="0.25">
      <c r="B16" s="82"/>
      <c r="C16" s="83"/>
      <c r="D16" s="83"/>
      <c r="E16" s="83"/>
      <c r="F16" s="83"/>
      <c r="G16" s="83"/>
      <c r="H16" s="88"/>
      <c r="I16" s="86"/>
      <c r="J16" s="89"/>
      <c r="K16" s="90"/>
      <c r="L16" s="113"/>
      <c r="M16" s="91"/>
      <c r="N16" s="29"/>
      <c r="O16" s="29"/>
      <c r="P16" s="29"/>
      <c r="Q16" s="29"/>
      <c r="R16" s="29"/>
      <c r="S16" s="29"/>
      <c r="T16" s="30"/>
    </row>
    <row r="17" spans="2:20" ht="16.5" customHeight="1" x14ac:dyDescent="0.25">
      <c r="B17" s="82"/>
      <c r="C17" s="83"/>
      <c r="D17" s="83"/>
      <c r="E17" s="83"/>
      <c r="F17" s="83"/>
      <c r="G17" s="83"/>
      <c r="H17" s="88"/>
      <c r="I17" s="86"/>
      <c r="J17" s="89"/>
      <c r="K17" s="90"/>
      <c r="L17" s="113"/>
      <c r="M17" s="91"/>
      <c r="N17" s="29"/>
      <c r="O17" s="29"/>
      <c r="P17" s="29"/>
      <c r="Q17" s="29"/>
      <c r="R17" s="29"/>
      <c r="S17" s="29"/>
      <c r="T17" s="30"/>
    </row>
    <row r="18" spans="2:20" ht="16.5" customHeight="1" x14ac:dyDescent="0.25">
      <c r="B18" s="82"/>
      <c r="C18" s="83"/>
      <c r="D18" s="83"/>
      <c r="E18" s="83"/>
      <c r="F18" s="83"/>
      <c r="G18" s="83"/>
      <c r="H18" s="88"/>
      <c r="I18" s="86"/>
      <c r="J18" s="89"/>
      <c r="K18" s="90"/>
      <c r="L18" s="113"/>
      <c r="M18" s="91"/>
      <c r="N18" s="29"/>
      <c r="O18" s="29"/>
      <c r="P18" s="29"/>
      <c r="Q18" s="29"/>
      <c r="R18" s="29"/>
      <c r="S18" s="29"/>
      <c r="T18" s="30"/>
    </row>
    <row r="19" spans="2:20" ht="16.5" customHeight="1" x14ac:dyDescent="0.25">
      <c r="B19" s="82"/>
      <c r="C19" s="83"/>
      <c r="D19" s="83"/>
      <c r="E19" s="83"/>
      <c r="F19" s="83"/>
      <c r="G19" s="83"/>
      <c r="H19" s="88"/>
      <c r="I19" s="86"/>
      <c r="J19" s="89"/>
      <c r="K19" s="90"/>
      <c r="L19" s="113"/>
      <c r="M19" s="91"/>
      <c r="N19" s="29"/>
      <c r="O19" s="29"/>
      <c r="P19" s="29"/>
      <c r="Q19" s="29"/>
      <c r="R19" s="29"/>
      <c r="S19" s="29"/>
      <c r="T19" s="30"/>
    </row>
    <row r="20" spans="2:20" ht="16.5" customHeight="1" x14ac:dyDescent="0.25">
      <c r="B20" s="82"/>
      <c r="C20" s="83"/>
      <c r="D20" s="83"/>
      <c r="E20" s="83"/>
      <c r="F20" s="83"/>
      <c r="G20" s="83"/>
      <c r="H20" s="88"/>
      <c r="I20" s="86"/>
      <c r="J20" s="89"/>
      <c r="K20" s="90"/>
      <c r="L20" s="113"/>
      <c r="M20" s="91"/>
      <c r="N20" s="29"/>
      <c r="O20" s="29"/>
      <c r="P20" s="29"/>
      <c r="Q20" s="29"/>
      <c r="R20" s="29"/>
      <c r="S20" s="29"/>
      <c r="T20" s="30"/>
    </row>
    <row r="21" spans="2:20" ht="16.5" customHeight="1" x14ac:dyDescent="0.25">
      <c r="B21" s="82"/>
      <c r="C21" s="83"/>
      <c r="D21" s="83"/>
      <c r="E21" s="83"/>
      <c r="F21" s="83"/>
      <c r="G21" s="83"/>
      <c r="H21" s="88"/>
      <c r="I21" s="86"/>
      <c r="J21" s="89"/>
      <c r="K21" s="90"/>
      <c r="L21" s="113"/>
      <c r="M21" s="91"/>
      <c r="N21" s="29"/>
      <c r="O21" s="29"/>
      <c r="P21" s="29"/>
      <c r="Q21" s="29"/>
      <c r="R21" s="29"/>
      <c r="S21" s="29"/>
      <c r="T21" s="30"/>
    </row>
    <row r="22" spans="2:20" ht="16.5" customHeight="1" x14ac:dyDescent="0.25">
      <c r="B22" s="82"/>
      <c r="C22" s="83"/>
      <c r="D22" s="83"/>
      <c r="E22" s="83"/>
      <c r="F22" s="83"/>
      <c r="G22" s="83"/>
      <c r="H22" s="88"/>
      <c r="I22" s="86"/>
      <c r="J22" s="89"/>
      <c r="K22" s="90"/>
      <c r="L22" s="113"/>
      <c r="M22" s="91"/>
      <c r="N22" s="29"/>
      <c r="O22" s="29"/>
      <c r="P22" s="29"/>
      <c r="Q22" s="29"/>
      <c r="R22" s="29"/>
      <c r="S22" s="29"/>
      <c r="T22" s="30"/>
    </row>
    <row r="23" spans="2:20" ht="16.5" customHeight="1" x14ac:dyDescent="0.25">
      <c r="B23" s="82"/>
      <c r="C23" s="83"/>
      <c r="D23" s="83"/>
      <c r="E23" s="83"/>
      <c r="F23" s="83"/>
      <c r="G23" s="83"/>
      <c r="H23" s="88"/>
      <c r="I23" s="86"/>
      <c r="J23" s="89"/>
      <c r="K23" s="90"/>
      <c r="L23" s="113"/>
      <c r="M23" s="91"/>
      <c r="N23" s="29"/>
      <c r="O23" s="29"/>
      <c r="P23" s="29"/>
      <c r="Q23" s="29"/>
      <c r="R23" s="29"/>
      <c r="S23" s="29"/>
      <c r="T23" s="30"/>
    </row>
    <row r="24" spans="2:20" ht="16.5" customHeight="1" x14ac:dyDescent="0.25">
      <c r="B24" s="82"/>
      <c r="C24" s="83"/>
      <c r="D24" s="83"/>
      <c r="E24" s="83"/>
      <c r="F24" s="83"/>
      <c r="G24" s="83"/>
      <c r="H24" s="88"/>
      <c r="I24" s="86"/>
      <c r="J24" s="89"/>
      <c r="K24" s="90"/>
      <c r="L24" s="113"/>
      <c r="M24" s="91"/>
      <c r="N24" s="29"/>
      <c r="O24" s="29"/>
      <c r="P24" s="29"/>
      <c r="Q24" s="29"/>
      <c r="R24" s="29"/>
      <c r="S24" s="29"/>
      <c r="T24" s="30"/>
    </row>
    <row r="25" spans="2:20" ht="16.5" customHeight="1" x14ac:dyDescent="0.25">
      <c r="B25" s="82"/>
      <c r="C25" s="83"/>
      <c r="D25" s="83"/>
      <c r="E25" s="83"/>
      <c r="F25" s="83"/>
      <c r="G25" s="83"/>
      <c r="H25" s="88"/>
      <c r="I25" s="86"/>
      <c r="J25" s="89"/>
      <c r="K25" s="90"/>
      <c r="L25" s="113"/>
      <c r="M25" s="91"/>
      <c r="N25" s="29"/>
      <c r="O25" s="29"/>
      <c r="P25" s="29"/>
      <c r="Q25" s="29"/>
      <c r="R25" s="29"/>
      <c r="S25" s="29"/>
      <c r="T25" s="30"/>
    </row>
    <row r="26" spans="2:20" ht="16.5" customHeight="1" x14ac:dyDescent="0.25">
      <c r="B26" s="82"/>
      <c r="C26" s="83"/>
      <c r="D26" s="83"/>
      <c r="E26" s="83"/>
      <c r="F26" s="83"/>
      <c r="G26" s="83"/>
      <c r="H26" s="88"/>
      <c r="I26" s="86"/>
      <c r="J26" s="89"/>
      <c r="K26" s="90"/>
      <c r="L26" s="113"/>
      <c r="M26" s="91"/>
      <c r="N26" s="29"/>
      <c r="O26" s="29"/>
      <c r="P26" s="29"/>
      <c r="Q26" s="29"/>
      <c r="R26" s="29"/>
      <c r="S26" s="29"/>
      <c r="T26" s="30"/>
    </row>
    <row r="27" spans="2:20" x14ac:dyDescent="0.25">
      <c r="B27" s="96"/>
      <c r="C27" s="97"/>
      <c r="D27" s="97"/>
      <c r="E27" s="97"/>
      <c r="F27" s="97"/>
      <c r="G27" s="97"/>
      <c r="H27" s="97"/>
      <c r="I27" s="98"/>
      <c r="J27" s="99"/>
      <c r="K27" s="99"/>
      <c r="L27" s="99"/>
      <c r="M27" s="99"/>
      <c r="N27" s="31"/>
      <c r="O27" s="31"/>
      <c r="P27" s="31"/>
      <c r="Q27" s="31"/>
      <c r="R27" s="31"/>
      <c r="S27" s="31"/>
      <c r="T27" s="32"/>
    </row>
    <row r="28" spans="2:20" s="9" customFormat="1" ht="10.9" customHeight="1" x14ac:dyDescent="0.25"/>
    <row r="29" spans="2:20" s="9" customFormat="1" ht="22.9" customHeight="1" x14ac:dyDescent="0.25">
      <c r="B29" s="215"/>
      <c r="C29" s="2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2"/>
      <c r="S29" s="22"/>
      <c r="T29" s="23" t="s">
        <v>224</v>
      </c>
    </row>
  </sheetData>
  <sheetProtection password="8483" sheet="1" objects="1" scenarios="1"/>
  <mergeCells count="7">
    <mergeCell ref="B29:C29"/>
    <mergeCell ref="B2:F2"/>
    <mergeCell ref="N2:R2"/>
    <mergeCell ref="C6:G6"/>
    <mergeCell ref="C5:D5"/>
    <mergeCell ref="E5:F5"/>
    <mergeCell ref="N6:T6"/>
  </mergeCells>
  <dataValidations disablePrompts="1" count="1">
    <dataValidation type="list" allowBlank="1" showInputMessage="1" showErrorMessage="1" sqref="AI8:AI24">
      <formula1>"May 2016"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4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'Terms of Use'!$B$22:$B$34</xm:f>
          </x14:formula1>
          <xm:sqref>E5:F5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1:AC29"/>
  <sheetViews>
    <sheetView showGridLines="0" showRowColHeaders="0" zoomScale="85" zoomScaleNormal="85" zoomScaleSheetLayoutView="85" workbookViewId="0">
      <pane ySplit="31" topLeftCell="A32" activePane="bottomLeft" state="frozen"/>
      <selection pane="bottomLeft" activeCell="U9" sqref="U9"/>
    </sheetView>
  </sheetViews>
  <sheetFormatPr defaultColWidth="9.140625" defaultRowHeight="15" x14ac:dyDescent="0.25"/>
  <cols>
    <col min="1" max="1" width="3.7109375" style="8" customWidth="1"/>
    <col min="2" max="2" width="1.7109375" style="8" customWidth="1"/>
    <col min="3" max="4" width="15.7109375" style="8" customWidth="1"/>
    <col min="5" max="5" width="15.28515625" style="8" customWidth="1"/>
    <col min="6" max="7" width="15.7109375" style="8" customWidth="1"/>
    <col min="8" max="9" width="1.5703125" style="8" customWidth="1"/>
    <col min="10" max="10" width="17.7109375" style="8" customWidth="1"/>
    <col min="11" max="11" width="1.7109375" style="8" bestFit="1" customWidth="1"/>
    <col min="12" max="12" width="15.7109375" style="8" bestFit="1" customWidth="1"/>
    <col min="13" max="13" width="8" style="8" bestFit="1" customWidth="1"/>
    <col min="14" max="19" width="11.7109375" style="8" customWidth="1"/>
    <col min="20" max="20" width="1.7109375" style="8" customWidth="1"/>
    <col min="21" max="28" width="9.140625" style="8"/>
    <col min="29" max="29" width="10.42578125" style="8" bestFit="1" customWidth="1"/>
    <col min="30" max="16384" width="9.140625" style="8"/>
  </cols>
  <sheetData>
    <row r="1" spans="2:29" ht="10.15" customHeight="1" x14ac:dyDescent="0.25"/>
    <row r="2" spans="2:29" ht="44.45" customHeight="1" x14ac:dyDescent="0.25">
      <c r="B2" s="218" t="str">
        <f>CONCATENATE("OVERHEAD EXPENSES"," ",'Terms of Use'!B18,"                                                   ","DASHBOARD")</f>
        <v>OVERHEAD EXPENSES 2024                                                   DASHBOARD</v>
      </c>
      <c r="C2" s="219"/>
      <c r="D2" s="219"/>
      <c r="E2" s="219"/>
      <c r="F2" s="219"/>
      <c r="G2" s="19"/>
      <c r="H2" s="19"/>
      <c r="I2" s="19"/>
      <c r="J2" s="19"/>
      <c r="K2" s="19"/>
      <c r="L2" s="19"/>
      <c r="M2" s="19"/>
      <c r="N2" s="221"/>
      <c r="O2" s="222"/>
      <c r="P2" s="222"/>
      <c r="Q2" s="222"/>
      <c r="R2" s="222"/>
      <c r="S2" s="20"/>
      <c r="T2" s="21"/>
    </row>
    <row r="3" spans="2:29" s="18" customFormat="1" ht="6.6" customHeight="1" x14ac:dyDescent="0.25"/>
    <row r="4" spans="2:29" ht="6" customHeight="1" thickBot="1" x14ac:dyDescent="0.3">
      <c r="B4" s="78"/>
      <c r="C4" s="79"/>
      <c r="D4" s="79"/>
      <c r="E4" s="79"/>
      <c r="F4" s="79"/>
      <c r="G4" s="79"/>
      <c r="H4" s="80"/>
      <c r="I4" s="81"/>
      <c r="J4" s="81"/>
      <c r="K4" s="81"/>
      <c r="L4" s="81"/>
      <c r="M4" s="81"/>
      <c r="N4" s="27"/>
      <c r="O4" s="27"/>
      <c r="P4" s="27"/>
      <c r="Q4" s="27"/>
      <c r="R4" s="27"/>
      <c r="S4" s="27"/>
      <c r="T4" s="28"/>
    </row>
    <row r="5" spans="2:29" ht="18" customHeight="1" thickBot="1" x14ac:dyDescent="0.3">
      <c r="B5" s="82"/>
      <c r="C5" s="228" t="s">
        <v>186</v>
      </c>
      <c r="D5" s="229"/>
      <c r="E5" s="223" t="s">
        <v>206</v>
      </c>
      <c r="F5" s="224"/>
      <c r="G5" s="83"/>
      <c r="H5" s="83"/>
      <c r="I5" s="84"/>
      <c r="J5" s="86"/>
      <c r="K5" s="86"/>
      <c r="L5" s="86"/>
      <c r="M5" s="86"/>
      <c r="N5" s="29"/>
      <c r="O5" s="29"/>
      <c r="P5" s="29"/>
      <c r="Q5" s="29"/>
      <c r="R5" s="29"/>
      <c r="S5" s="29"/>
      <c r="T5" s="30"/>
    </row>
    <row r="6" spans="2:29" ht="18" customHeight="1" thickBot="1" x14ac:dyDescent="0.3">
      <c r="B6" s="82"/>
      <c r="C6" s="220" t="s">
        <v>15</v>
      </c>
      <c r="D6" s="220"/>
      <c r="E6" s="220"/>
      <c r="F6" s="220"/>
      <c r="G6" s="220"/>
      <c r="H6" s="83"/>
      <c r="I6" s="84"/>
      <c r="J6" s="85" t="s">
        <v>14</v>
      </c>
      <c r="K6" s="86"/>
      <c r="L6" s="87" t="s">
        <v>16</v>
      </c>
      <c r="M6" s="87" t="s">
        <v>17</v>
      </c>
      <c r="N6" s="256" t="str">
        <f>E5</f>
        <v>February</v>
      </c>
      <c r="O6" s="257"/>
      <c r="P6" s="257"/>
      <c r="Q6" s="257"/>
      <c r="R6" s="257"/>
      <c r="S6" s="257"/>
      <c r="T6" s="258"/>
    </row>
    <row r="7" spans="2:29" ht="3.75" customHeight="1" thickBot="1" x14ac:dyDescent="0.3">
      <c r="B7" s="82"/>
      <c r="C7" s="83"/>
      <c r="D7" s="83"/>
      <c r="E7" s="83"/>
      <c r="F7" s="83"/>
      <c r="G7" s="83"/>
      <c r="H7" s="88"/>
      <c r="I7" s="86"/>
      <c r="J7" s="85"/>
      <c r="K7" s="86"/>
      <c r="L7" s="86"/>
      <c r="M7" s="86"/>
      <c r="N7" s="29"/>
      <c r="O7" s="29"/>
      <c r="P7" s="29"/>
      <c r="Q7" s="29"/>
      <c r="R7" s="29"/>
      <c r="S7" s="29"/>
      <c r="T7" s="30"/>
    </row>
    <row r="8" spans="2:29" ht="16.5" customHeight="1" x14ac:dyDescent="0.25">
      <c r="B8" s="82"/>
      <c r="C8" s="125" t="str">
        <f>J8</f>
        <v>A &amp; G EXPENSES</v>
      </c>
      <c r="D8" s="126" t="str">
        <f>J9</f>
        <v>H.R EXPENSES</v>
      </c>
      <c r="E8" s="127" t="str">
        <f>J10</f>
        <v>S &amp; M EXEPENSES</v>
      </c>
      <c r="F8" s="127" t="str">
        <f>J11</f>
        <v>ENERGY COST</v>
      </c>
      <c r="G8" s="127" t="str">
        <f>J12</f>
        <v>R &amp; M EXPENSES</v>
      </c>
      <c r="H8" s="88"/>
      <c r="I8" s="86"/>
      <c r="J8" s="89" t="s">
        <v>27</v>
      </c>
      <c r="K8" s="90" t="s">
        <v>10</v>
      </c>
      <c r="L8" s="113">
        <f>IF($E$5="JANUARY",Expense!$E$76,IF($E$5="FEBRUARY",Expense!$F$76,IF($E$5="MARCH",Expense!$G$76,IF($E$5="APRIL",Expense!$H$76,IF($E$5="MAY",Expense!$I$76,IF($E$5="JUNE",Expense!$J$76,IF($E$5="JULY",Expense!$K$76,IF($E$5="AUGUST",Expense!$L$76,IF($E$5="SEPTEMBER",Expense!$M$76,IF($E$5="OCTOBER",Expense!$N$76,IF($E$5="NOVEMBER",Expense!$O$76,IF($E$5="DECEMBER",Expense!$P$76,IF($E$5="TOTAL",Expense!$Q$76,0)))))))))))))</f>
        <v>135454000</v>
      </c>
      <c r="M8" s="91">
        <f>L8/$L$13</f>
        <v>0.14953920212565713</v>
      </c>
      <c r="N8" s="29"/>
      <c r="O8" s="29"/>
      <c r="P8" s="29"/>
      <c r="Q8" s="29"/>
      <c r="R8" s="29"/>
      <c r="S8" s="29"/>
      <c r="T8" s="30"/>
    </row>
    <row r="9" spans="2:29" ht="16.5" customHeight="1" thickBot="1" x14ac:dyDescent="0.3">
      <c r="B9" s="82"/>
      <c r="C9" s="128">
        <f>L8</f>
        <v>135454000</v>
      </c>
      <c r="D9" s="129">
        <f>L9</f>
        <v>35433000</v>
      </c>
      <c r="E9" s="130">
        <f>L10</f>
        <v>161796000</v>
      </c>
      <c r="F9" s="130">
        <f>L11</f>
        <v>345844000</v>
      </c>
      <c r="G9" s="130">
        <f>L12</f>
        <v>227282300</v>
      </c>
      <c r="H9" s="88"/>
      <c r="I9" s="86"/>
      <c r="J9" s="89" t="s">
        <v>28</v>
      </c>
      <c r="K9" s="90" t="s">
        <v>10</v>
      </c>
      <c r="L9" s="113">
        <f>IF($E$5="JANUARY",Expense!$E$95,IF($E$5="FEBRUARY",Expense!$F$95,IF($E$5="MARCH",Expense!$G$95,IF($E$5="APRIL",Expense!$H$95,IF($E$5="MAY",Expense!$I$95,IF($E$5="JUNE",Expense!$J$95,IF($E$5="JULY",Expense!$K$95,IF($E$5="AUGUST",Expense!$L$95,IF($E$5="SEPTEMBER",Expense!$M$95,IF($E$5="OCTOBER",Expense!$N$95,IF($E$5="NOVEMBER",Expense!$O$95,IF($E$5="DECEMBER",Expense!$P$95,IF($E$5="TOTAL",Expense!$Q$95,0)))))))))))))</f>
        <v>35433000</v>
      </c>
      <c r="M9" s="91">
        <f t="shared" ref="M9:M12" si="0">L9/$L$13</f>
        <v>3.9117505196734015E-2</v>
      </c>
      <c r="N9" s="29"/>
      <c r="O9" s="29"/>
      <c r="P9" s="29"/>
      <c r="Q9" s="29"/>
      <c r="R9" s="29"/>
      <c r="S9" s="29"/>
      <c r="T9" s="30"/>
    </row>
    <row r="10" spans="2:29" ht="16.5" customHeight="1" x14ac:dyDescent="0.25">
      <c r="B10" s="82"/>
      <c r="C10" s="92"/>
      <c r="D10" s="93"/>
      <c r="E10" s="83"/>
      <c r="F10" s="83"/>
      <c r="G10" s="83"/>
      <c r="H10" s="88"/>
      <c r="I10" s="86"/>
      <c r="J10" s="94" t="s">
        <v>80</v>
      </c>
      <c r="K10" s="90" t="s">
        <v>10</v>
      </c>
      <c r="L10" s="113">
        <f>IF($E$5="JANUARY",Expense!$E$108,IF($E$5="FEBRUARY",Expense!$F$108,IF($E$5="MARCH",Expense!$G$108,IF($E$5="APRIL",Expense!$H$108,IF($E$5="MAY",Expense!$I$108,IF($E$5="JUNE",Expense!$J$108,IF($E$5="JULY",Expense!$K$108,IF($E$5="AUGUST",Expense!$L$108,IF($E$5="SEPTEMBER",Expense!$M$108,IF($E$5="OCTOBER",Expense!$N$108,IF($E$5="NOVEMBER",Expense!$O$108,IF($E$5="DECEMBER",Expense!$P$108,IF($E$5="TOTAL",Expense!$Q$108,0)))))))))))))</f>
        <v>161796000</v>
      </c>
      <c r="M10" s="91">
        <f t="shared" si="0"/>
        <v>0.17862037848363888</v>
      </c>
      <c r="N10" s="29"/>
      <c r="O10" s="29"/>
      <c r="P10" s="29"/>
      <c r="Q10" s="29"/>
      <c r="R10" s="29"/>
      <c r="S10" s="29"/>
      <c r="T10" s="30"/>
    </row>
    <row r="11" spans="2:29" ht="16.5" customHeight="1" x14ac:dyDescent="0.25">
      <c r="B11" s="82"/>
      <c r="C11" s="83"/>
      <c r="D11" s="83"/>
      <c r="E11" s="83"/>
      <c r="F11" s="83"/>
      <c r="G11" s="83"/>
      <c r="H11" s="88"/>
      <c r="I11" s="86"/>
      <c r="J11" s="89" t="s">
        <v>30</v>
      </c>
      <c r="K11" s="90" t="s">
        <v>10</v>
      </c>
      <c r="L11" s="113">
        <f>IF($E$5="JANUARY",Expense!$E$132,IF($E$5="FEBRUARY",Expense!$F$132,IF($E$5="MARCH",Expense!$G$132,IF($E$5="APRIL",Expense!$H$132,IF($E$5="MAY",Expense!$I$132,IF($E$5="JUNE",Expense!$J$132,IF($E$5="JULY",Expense!$K$132,IF($E$5="AUGUST",Expense!$L$132,IF($E$5="SEPTEMBER",Expense!$M$132,IF($E$5="OCTOBER",Expense!$N$132,IF($E$5="NOVEMBER",Expense!$O$132,IF($E$5="DECEMBER",Expense!$P$132,IF($E$5="TOTAL",Expense!$Q$132,0)))))))))))))</f>
        <v>345844000</v>
      </c>
      <c r="M11" s="91">
        <f t="shared" si="0"/>
        <v>0.38180663413369681</v>
      </c>
      <c r="N11" s="29"/>
      <c r="O11" s="29"/>
      <c r="P11" s="29"/>
      <c r="Q11" s="29"/>
      <c r="R11" s="29"/>
      <c r="S11" s="29"/>
      <c r="T11" s="30"/>
    </row>
    <row r="12" spans="2:29" ht="16.5" customHeight="1" x14ac:dyDescent="0.25">
      <c r="B12" s="82"/>
      <c r="C12" s="83"/>
      <c r="D12" s="83"/>
      <c r="E12" s="83"/>
      <c r="F12" s="83"/>
      <c r="G12" s="83"/>
      <c r="H12" s="88"/>
      <c r="I12" s="86"/>
      <c r="J12" s="89" t="s">
        <v>31</v>
      </c>
      <c r="K12" s="90" t="s">
        <v>10</v>
      </c>
      <c r="L12" s="113">
        <f>IF($E$5="JANUARY",Expense!$E$137,IF($E$5="FEBRUARY",Expense!$F$137,IF($E$5="MARCH",Expense!$G$137,IF($E$5="APRIL",Expense!$H$137,IF($E$5="MAY",Expense!$I$137,IF($E$5="JUNE",Expense!$J$137,IF($E$5="JULY",Expense!$K$137,IF($E$5="AUGUST",Expense!$L$137,IF($E$5="SEPTEMBER",Expense!$M$137,IF($E$5="OCTOBER",Expense!$N$137,IF($E$5="NOVEMBER",Expense!$O$137,IF($E$5="DECEMBER",Expense!$P$137,IF($E$5="TOTAL",Expense!$Q$137,0)))))))))))))</f>
        <v>227282300</v>
      </c>
      <c r="M12" s="91">
        <f t="shared" si="0"/>
        <v>0.25091628006027317</v>
      </c>
      <c r="N12" s="29"/>
      <c r="O12" s="29"/>
      <c r="P12" s="29"/>
      <c r="Q12" s="29"/>
      <c r="R12" s="29"/>
      <c r="S12" s="29"/>
      <c r="T12" s="30"/>
      <c r="AC12" s="26"/>
    </row>
    <row r="13" spans="2:29" ht="16.5" customHeight="1" x14ac:dyDescent="0.25">
      <c r="B13" s="82"/>
      <c r="C13" s="83"/>
      <c r="D13" s="83"/>
      <c r="E13" s="83"/>
      <c r="F13" s="83"/>
      <c r="G13" s="83"/>
      <c r="H13" s="88"/>
      <c r="I13" s="86"/>
      <c r="J13" s="89"/>
      <c r="K13" s="90"/>
      <c r="L13" s="113">
        <f>SUM(L8:L12)</f>
        <v>905809300</v>
      </c>
      <c r="M13" s="91">
        <v>1</v>
      </c>
      <c r="N13" s="29"/>
      <c r="O13" s="29"/>
      <c r="P13" s="29"/>
      <c r="Q13" s="29"/>
      <c r="R13" s="29"/>
      <c r="S13" s="29"/>
      <c r="T13" s="30"/>
    </row>
    <row r="14" spans="2:29" ht="16.5" customHeight="1" x14ac:dyDescent="0.25">
      <c r="B14" s="82"/>
      <c r="C14" s="83"/>
      <c r="D14" s="83"/>
      <c r="E14" s="83"/>
      <c r="F14" s="83"/>
      <c r="G14" s="83"/>
      <c r="H14" s="88"/>
      <c r="I14" s="86"/>
      <c r="J14" s="89"/>
      <c r="K14" s="90"/>
      <c r="L14" s="113"/>
      <c r="M14" s="91"/>
      <c r="N14" s="29"/>
      <c r="O14" s="29"/>
      <c r="P14" s="29"/>
      <c r="Q14" s="29"/>
      <c r="R14" s="29"/>
      <c r="S14" s="29"/>
      <c r="T14" s="30"/>
    </row>
    <row r="15" spans="2:29" ht="16.5" customHeight="1" x14ac:dyDescent="0.25">
      <c r="B15" s="82"/>
      <c r="C15" s="83"/>
      <c r="D15" s="83"/>
      <c r="E15" s="83"/>
      <c r="F15" s="83"/>
      <c r="G15" s="83"/>
      <c r="H15" s="88"/>
      <c r="I15" s="86"/>
      <c r="J15" s="89"/>
      <c r="K15" s="90"/>
      <c r="L15" s="113"/>
      <c r="M15" s="91"/>
      <c r="N15" s="29"/>
      <c r="O15" s="29"/>
      <c r="P15" s="29"/>
      <c r="Q15" s="29"/>
      <c r="R15" s="29"/>
      <c r="S15" s="29"/>
      <c r="T15" s="30"/>
    </row>
    <row r="16" spans="2:29" ht="16.5" customHeight="1" x14ac:dyDescent="0.25">
      <c r="B16" s="82"/>
      <c r="C16" s="83"/>
      <c r="D16" s="83"/>
      <c r="E16" s="83"/>
      <c r="F16" s="83"/>
      <c r="G16" s="83"/>
      <c r="H16" s="88"/>
      <c r="I16" s="86"/>
      <c r="J16" s="89"/>
      <c r="K16" s="90"/>
      <c r="L16" s="113"/>
      <c r="M16" s="91"/>
      <c r="N16" s="29"/>
      <c r="O16" s="29"/>
      <c r="P16" s="29"/>
      <c r="Q16" s="29"/>
      <c r="R16" s="29"/>
      <c r="S16" s="29"/>
      <c r="T16" s="30"/>
    </row>
    <row r="17" spans="2:20" ht="16.5" customHeight="1" x14ac:dyDescent="0.25">
      <c r="B17" s="82"/>
      <c r="C17" s="83"/>
      <c r="D17" s="83"/>
      <c r="E17" s="83"/>
      <c r="F17" s="83"/>
      <c r="G17" s="83"/>
      <c r="H17" s="88"/>
      <c r="I17" s="86"/>
      <c r="J17" s="89"/>
      <c r="K17" s="90"/>
      <c r="L17" s="113"/>
      <c r="M17" s="91"/>
      <c r="N17" s="29"/>
      <c r="O17" s="29"/>
      <c r="P17" s="29"/>
      <c r="Q17" s="29"/>
      <c r="R17" s="29"/>
      <c r="S17" s="29"/>
      <c r="T17" s="30"/>
    </row>
    <row r="18" spans="2:20" ht="16.5" customHeight="1" x14ac:dyDescent="0.25">
      <c r="B18" s="82"/>
      <c r="C18" s="83"/>
      <c r="D18" s="83"/>
      <c r="E18" s="83"/>
      <c r="F18" s="83"/>
      <c r="G18" s="83"/>
      <c r="H18" s="88"/>
      <c r="I18" s="86"/>
      <c r="J18" s="89"/>
      <c r="K18" s="90"/>
      <c r="L18" s="113"/>
      <c r="M18" s="91"/>
      <c r="N18" s="29"/>
      <c r="O18" s="29"/>
      <c r="P18" s="29"/>
      <c r="Q18" s="29"/>
      <c r="R18" s="29"/>
      <c r="S18" s="29"/>
      <c r="T18" s="30"/>
    </row>
    <row r="19" spans="2:20" ht="16.5" customHeight="1" x14ac:dyDescent="0.25">
      <c r="B19" s="82"/>
      <c r="C19" s="83"/>
      <c r="D19" s="83"/>
      <c r="E19" s="83"/>
      <c r="F19" s="83"/>
      <c r="G19" s="83"/>
      <c r="H19" s="88"/>
      <c r="I19" s="86"/>
      <c r="J19" s="89"/>
      <c r="K19" s="90"/>
      <c r="L19" s="113"/>
      <c r="M19" s="91"/>
      <c r="N19" s="29"/>
      <c r="O19" s="29"/>
      <c r="P19" s="29"/>
      <c r="Q19" s="29"/>
      <c r="R19" s="29"/>
      <c r="S19" s="29"/>
      <c r="T19" s="30"/>
    </row>
    <row r="20" spans="2:20" ht="16.5" customHeight="1" x14ac:dyDescent="0.25">
      <c r="B20" s="82"/>
      <c r="C20" s="83"/>
      <c r="D20" s="83"/>
      <c r="E20" s="83"/>
      <c r="F20" s="83"/>
      <c r="G20" s="83"/>
      <c r="H20" s="88"/>
      <c r="I20" s="86"/>
      <c r="J20" s="89"/>
      <c r="K20" s="90"/>
      <c r="L20" s="113"/>
      <c r="M20" s="91"/>
      <c r="N20" s="29"/>
      <c r="O20" s="29"/>
      <c r="P20" s="29"/>
      <c r="Q20" s="29"/>
      <c r="R20" s="29"/>
      <c r="S20" s="29"/>
      <c r="T20" s="30"/>
    </row>
    <row r="21" spans="2:20" ht="16.5" customHeight="1" x14ac:dyDescent="0.25">
      <c r="B21" s="82"/>
      <c r="C21" s="83"/>
      <c r="D21" s="83"/>
      <c r="E21" s="83"/>
      <c r="F21" s="83"/>
      <c r="G21" s="83"/>
      <c r="H21" s="88"/>
      <c r="I21" s="86"/>
      <c r="J21" s="89"/>
      <c r="K21" s="90"/>
      <c r="L21" s="113"/>
      <c r="M21" s="91"/>
      <c r="N21" s="29"/>
      <c r="O21" s="29"/>
      <c r="P21" s="29"/>
      <c r="Q21" s="29"/>
      <c r="R21" s="29"/>
      <c r="S21" s="29"/>
      <c r="T21" s="30"/>
    </row>
    <row r="22" spans="2:20" ht="16.5" customHeight="1" x14ac:dyDescent="0.25">
      <c r="B22" s="82"/>
      <c r="C22" s="83"/>
      <c r="D22" s="83"/>
      <c r="E22" s="83"/>
      <c r="F22" s="83"/>
      <c r="G22" s="83"/>
      <c r="H22" s="88"/>
      <c r="I22" s="86"/>
      <c r="J22" s="89"/>
      <c r="K22" s="90"/>
      <c r="L22" s="113"/>
      <c r="M22" s="91"/>
      <c r="N22" s="29"/>
      <c r="O22" s="29"/>
      <c r="P22" s="29"/>
      <c r="Q22" s="29"/>
      <c r="R22" s="29"/>
      <c r="S22" s="29"/>
      <c r="T22" s="30"/>
    </row>
    <row r="23" spans="2:20" ht="16.5" customHeight="1" x14ac:dyDescent="0.25">
      <c r="B23" s="82"/>
      <c r="C23" s="83"/>
      <c r="D23" s="83"/>
      <c r="E23" s="83"/>
      <c r="F23" s="83"/>
      <c r="G23" s="83"/>
      <c r="H23" s="88"/>
      <c r="I23" s="86"/>
      <c r="J23" s="89"/>
      <c r="K23" s="90"/>
      <c r="L23" s="113"/>
      <c r="M23" s="91"/>
      <c r="N23" s="29"/>
      <c r="O23" s="29"/>
      <c r="P23" s="29"/>
      <c r="Q23" s="29"/>
      <c r="R23" s="29"/>
      <c r="S23" s="29"/>
      <c r="T23" s="30"/>
    </row>
    <row r="24" spans="2:20" ht="16.5" customHeight="1" x14ac:dyDescent="0.25">
      <c r="B24" s="82"/>
      <c r="C24" s="83"/>
      <c r="D24" s="83"/>
      <c r="E24" s="83"/>
      <c r="F24" s="83"/>
      <c r="G24" s="83"/>
      <c r="H24" s="88"/>
      <c r="I24" s="86"/>
      <c r="J24" s="89"/>
      <c r="K24" s="90"/>
      <c r="L24" s="113"/>
      <c r="M24" s="91"/>
      <c r="N24" s="29"/>
      <c r="O24" s="29"/>
      <c r="P24" s="29"/>
      <c r="Q24" s="29"/>
      <c r="R24" s="29"/>
      <c r="S24" s="29"/>
      <c r="T24" s="30"/>
    </row>
    <row r="25" spans="2:20" ht="16.5" customHeight="1" x14ac:dyDescent="0.25">
      <c r="B25" s="82"/>
      <c r="C25" s="83"/>
      <c r="D25" s="83"/>
      <c r="E25" s="83"/>
      <c r="F25" s="83"/>
      <c r="G25" s="83"/>
      <c r="H25" s="88"/>
      <c r="I25" s="86"/>
      <c r="J25" s="89"/>
      <c r="K25" s="90"/>
      <c r="L25" s="113"/>
      <c r="M25" s="91"/>
      <c r="N25" s="29"/>
      <c r="O25" s="29"/>
      <c r="P25" s="29"/>
      <c r="Q25" s="29"/>
      <c r="R25" s="29"/>
      <c r="S25" s="29"/>
      <c r="T25" s="30"/>
    </row>
    <row r="26" spans="2:20" ht="16.5" customHeight="1" x14ac:dyDescent="0.25">
      <c r="B26" s="82"/>
      <c r="C26" s="83"/>
      <c r="D26" s="83"/>
      <c r="E26" s="83"/>
      <c r="F26" s="83"/>
      <c r="G26" s="83"/>
      <c r="H26" s="88"/>
      <c r="I26" s="86"/>
      <c r="J26" s="89"/>
      <c r="K26" s="90"/>
      <c r="L26" s="113"/>
      <c r="M26" s="91"/>
      <c r="N26" s="29"/>
      <c r="O26" s="29"/>
      <c r="P26" s="29"/>
      <c r="Q26" s="29"/>
      <c r="R26" s="29"/>
      <c r="S26" s="29"/>
      <c r="T26" s="30"/>
    </row>
    <row r="27" spans="2:20" x14ac:dyDescent="0.25">
      <c r="B27" s="96"/>
      <c r="C27" s="97"/>
      <c r="D27" s="97"/>
      <c r="E27" s="97"/>
      <c r="F27" s="97"/>
      <c r="G27" s="97"/>
      <c r="H27" s="97"/>
      <c r="I27" s="98"/>
      <c r="J27" s="99"/>
      <c r="K27" s="99"/>
      <c r="L27" s="99"/>
      <c r="M27" s="99"/>
      <c r="N27" s="31"/>
      <c r="O27" s="31"/>
      <c r="P27" s="31"/>
      <c r="Q27" s="31"/>
      <c r="R27" s="31"/>
      <c r="S27" s="31"/>
      <c r="T27" s="32"/>
    </row>
    <row r="28" spans="2:20" s="9" customFormat="1" ht="10.9" customHeight="1" x14ac:dyDescent="0.25"/>
    <row r="29" spans="2:20" s="9" customFormat="1" ht="22.9" customHeight="1" x14ac:dyDescent="0.25">
      <c r="B29" s="215"/>
      <c r="C29" s="2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2"/>
      <c r="S29" s="22"/>
      <c r="T29" s="23" t="s">
        <v>224</v>
      </c>
    </row>
  </sheetData>
  <sheetProtection password="CB10" sheet="1" objects="1" scenarios="1"/>
  <mergeCells count="7">
    <mergeCell ref="B29:C29"/>
    <mergeCell ref="B2:F2"/>
    <mergeCell ref="N2:R2"/>
    <mergeCell ref="C6:G6"/>
    <mergeCell ref="C5:D5"/>
    <mergeCell ref="E5:F5"/>
    <mergeCell ref="N6:T6"/>
  </mergeCells>
  <dataValidations count="1">
    <dataValidation type="list" allowBlank="1" showInputMessage="1" showErrorMessage="1" sqref="AI8:AI24">
      <formula1>"May 2016"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4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'Terms of Use'!$B$22:$B$34</xm:f>
          </x14:formula1>
          <xm:sqref>E5:F5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U38"/>
  <sheetViews>
    <sheetView showGridLines="0" showRowColHeaders="0" zoomScale="85" zoomScaleNormal="85" zoomScaleSheetLayoutView="85" workbookViewId="0">
      <pane ySplit="6" topLeftCell="A7" activePane="bottomLeft" state="frozen"/>
      <selection pane="bottomLeft" activeCell="H18" sqref="H18"/>
    </sheetView>
  </sheetViews>
  <sheetFormatPr defaultColWidth="9.140625" defaultRowHeight="15" x14ac:dyDescent="0.25"/>
  <cols>
    <col min="1" max="1" width="9.140625" style="8"/>
    <col min="2" max="2" width="1.7109375" style="8" customWidth="1"/>
    <col min="3" max="3" width="11.85546875" style="8" customWidth="1"/>
    <col min="4" max="4" width="5.42578125" style="8" customWidth="1"/>
    <col min="5" max="5" width="44.5703125" style="8" customWidth="1"/>
    <col min="6" max="6" width="5.42578125" style="8" customWidth="1"/>
    <col min="7" max="7" width="33.7109375" style="8" customWidth="1"/>
    <col min="8" max="20" width="22.5703125" style="8" customWidth="1"/>
    <col min="21" max="21" width="1.7109375" style="8" customWidth="1"/>
    <col min="22" max="16384" width="9.140625" style="8"/>
  </cols>
  <sheetData>
    <row r="1" spans="2:21" ht="10.15" customHeight="1" x14ac:dyDescent="0.25"/>
    <row r="2" spans="2:21" ht="44.45" customHeight="1" x14ac:dyDescent="0.25">
      <c r="B2" s="242" t="s">
        <v>19</v>
      </c>
      <c r="C2" s="243"/>
      <c r="D2" s="243"/>
      <c r="E2" s="243"/>
      <c r="F2" s="244" t="s">
        <v>6</v>
      </c>
      <c r="G2" s="244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1"/>
    </row>
    <row r="3" spans="2:21" s="18" customFormat="1" ht="6.6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2:21" ht="28.9" customHeight="1" x14ac:dyDescent="0.25">
      <c r="B4" s="75"/>
      <c r="C4" s="76" t="str">
        <f>STATEMENT!R6&amp;" - INCOME TABLE"</f>
        <v xml:space="preserve"> - INCOME TABLE</v>
      </c>
      <c r="D4" s="76"/>
      <c r="E4" s="76"/>
      <c r="F4" s="76"/>
      <c r="G4" s="100" t="s">
        <v>18</v>
      </c>
      <c r="H4" s="137">
        <f>T18</f>
        <v>55519128000.049995</v>
      </c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77"/>
    </row>
    <row r="5" spans="2:21" ht="6.75" customHeight="1" x14ac:dyDescent="0.25">
      <c r="B5" s="34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</row>
    <row r="6" spans="2:21" ht="21.6" customHeight="1" x14ac:dyDescent="0.25">
      <c r="B6" s="34"/>
      <c r="C6" s="37" t="s">
        <v>49</v>
      </c>
      <c r="D6" s="37"/>
      <c r="E6" s="38" t="s">
        <v>7</v>
      </c>
      <c r="F6" s="39"/>
      <c r="G6" s="38" t="s">
        <v>11</v>
      </c>
      <c r="H6" s="61" t="s">
        <v>9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36"/>
    </row>
    <row r="7" spans="2:21" ht="21.6" customHeight="1" x14ac:dyDescent="0.25">
      <c r="B7" s="34"/>
      <c r="C7" s="37"/>
      <c r="D7" s="37"/>
      <c r="E7" s="38"/>
      <c r="F7" s="39"/>
      <c r="G7" s="38"/>
      <c r="H7" s="61" t="s">
        <v>37</v>
      </c>
      <c r="I7" s="61" t="s">
        <v>38</v>
      </c>
      <c r="J7" s="61" t="s">
        <v>39</v>
      </c>
      <c r="K7" s="61" t="s">
        <v>40</v>
      </c>
      <c r="L7" s="61" t="s">
        <v>41</v>
      </c>
      <c r="M7" s="61" t="s">
        <v>42</v>
      </c>
      <c r="N7" s="61" t="s">
        <v>43</v>
      </c>
      <c r="O7" s="61" t="s">
        <v>44</v>
      </c>
      <c r="P7" s="61" t="s">
        <v>45</v>
      </c>
      <c r="Q7" s="61" t="s">
        <v>46</v>
      </c>
      <c r="R7" s="61" t="s">
        <v>47</v>
      </c>
      <c r="S7" s="61" t="s">
        <v>48</v>
      </c>
      <c r="T7" s="61" t="s">
        <v>16</v>
      </c>
      <c r="U7" s="36"/>
    </row>
    <row r="8" spans="2:21" x14ac:dyDescent="0.25">
      <c r="B8" s="34"/>
      <c r="C8" s="250">
        <f>'Terms of Use'!B18</f>
        <v>2024</v>
      </c>
      <c r="D8" s="63"/>
      <c r="E8" s="63" t="s">
        <v>36</v>
      </c>
      <c r="F8" s="63"/>
      <c r="G8" s="63" t="s">
        <v>36</v>
      </c>
      <c r="H8" s="101">
        <v>2918094000</v>
      </c>
      <c r="I8" s="101">
        <v>2899171000</v>
      </c>
      <c r="J8" s="101">
        <v>2791794000</v>
      </c>
      <c r="K8" s="101">
        <v>3382366000</v>
      </c>
      <c r="L8" s="101">
        <v>3785029000.0500002</v>
      </c>
      <c r="M8" s="101">
        <v>4504321000.0799999</v>
      </c>
      <c r="N8" s="101">
        <v>4375600999.9200001</v>
      </c>
      <c r="O8" s="101">
        <v>4952751000</v>
      </c>
      <c r="P8" s="101">
        <v>4227958000.0799999</v>
      </c>
      <c r="Q8" s="101">
        <v>4375600999.9200001</v>
      </c>
      <c r="R8" s="101">
        <v>3100503000</v>
      </c>
      <c r="S8" s="101">
        <v>4952751000</v>
      </c>
      <c r="T8" s="105">
        <f>SUM(H8:S8)</f>
        <v>46265940000.049995</v>
      </c>
      <c r="U8" s="36"/>
    </row>
    <row r="9" spans="2:21" x14ac:dyDescent="0.25">
      <c r="B9" s="34"/>
      <c r="C9" s="251">
        <f>C8</f>
        <v>2024</v>
      </c>
      <c r="D9" s="65"/>
      <c r="E9" s="65" t="s">
        <v>50</v>
      </c>
      <c r="F9" s="65"/>
      <c r="G9" s="65" t="s">
        <v>50</v>
      </c>
      <c r="H9" s="103">
        <v>404184500</v>
      </c>
      <c r="I9" s="103">
        <v>408059500</v>
      </c>
      <c r="J9" s="103">
        <v>387835000</v>
      </c>
      <c r="K9" s="103">
        <v>468770000</v>
      </c>
      <c r="L9" s="103">
        <v>526183000</v>
      </c>
      <c r="M9" s="103">
        <v>626254000</v>
      </c>
      <c r="N9" s="103">
        <v>606802000</v>
      </c>
      <c r="O9" s="103">
        <v>687822500</v>
      </c>
      <c r="P9" s="103">
        <v>586576500</v>
      </c>
      <c r="Q9" s="103">
        <v>606802000</v>
      </c>
      <c r="R9" s="103">
        <v>430634500</v>
      </c>
      <c r="S9" s="103">
        <v>687822500</v>
      </c>
      <c r="T9" s="103">
        <f>SUM(H9:S9)</f>
        <v>6427746000</v>
      </c>
      <c r="U9" s="36"/>
    </row>
    <row r="10" spans="2:21" x14ac:dyDescent="0.25">
      <c r="B10" s="34"/>
      <c r="C10" s="250">
        <f>C8</f>
        <v>2024</v>
      </c>
      <c r="D10" s="67"/>
      <c r="E10" s="67" t="s">
        <v>51</v>
      </c>
      <c r="F10" s="67"/>
      <c r="G10" s="67" t="s">
        <v>51</v>
      </c>
      <c r="H10" s="102">
        <v>104815000</v>
      </c>
      <c r="I10" s="102">
        <v>104135000</v>
      </c>
      <c r="J10" s="102">
        <v>100282000</v>
      </c>
      <c r="K10" s="102">
        <v>121491000</v>
      </c>
      <c r="L10" s="102">
        <v>135954000</v>
      </c>
      <c r="M10" s="102">
        <v>161988000</v>
      </c>
      <c r="N10" s="102">
        <v>157167000</v>
      </c>
      <c r="O10" s="102">
        <v>177898000</v>
      </c>
      <c r="P10" s="102">
        <v>151864000</v>
      </c>
      <c r="Q10" s="102">
        <v>157167000</v>
      </c>
      <c r="R10" s="102">
        <v>111367000</v>
      </c>
      <c r="S10" s="102">
        <v>177898000</v>
      </c>
      <c r="T10" s="102">
        <f>SUM(H10:S10)</f>
        <v>1662026000</v>
      </c>
      <c r="U10" s="36"/>
    </row>
    <row r="11" spans="2:21" x14ac:dyDescent="0.25">
      <c r="B11" s="34"/>
      <c r="C11" s="251">
        <f>C8</f>
        <v>2024</v>
      </c>
      <c r="D11" s="65"/>
      <c r="E11" s="65" t="s">
        <v>52</v>
      </c>
      <c r="F11" s="65"/>
      <c r="G11" s="65" t="s">
        <v>52</v>
      </c>
      <c r="H11" s="103">
        <v>12389000</v>
      </c>
      <c r="I11" s="103">
        <v>12422000</v>
      </c>
      <c r="J11" s="103">
        <v>11933000</v>
      </c>
      <c r="K11" s="103">
        <v>13994000</v>
      </c>
      <c r="L11" s="103">
        <v>15820000</v>
      </c>
      <c r="M11" s="103">
        <v>18969000</v>
      </c>
      <c r="N11" s="103">
        <v>19212000</v>
      </c>
      <c r="O11" s="103">
        <v>21285000</v>
      </c>
      <c r="P11" s="103">
        <v>18876000</v>
      </c>
      <c r="Q11" s="103">
        <v>18577000</v>
      </c>
      <c r="R11" s="103">
        <v>12982000</v>
      </c>
      <c r="S11" s="103">
        <v>20650000</v>
      </c>
      <c r="T11" s="103">
        <f>SUM(H11:S11)</f>
        <v>197109000</v>
      </c>
      <c r="U11" s="36"/>
    </row>
    <row r="12" spans="2:21" x14ac:dyDescent="0.25">
      <c r="B12" s="34"/>
      <c r="C12" s="250">
        <f>C8</f>
        <v>2024</v>
      </c>
      <c r="D12" s="67"/>
      <c r="E12" s="67" t="s">
        <v>53</v>
      </c>
      <c r="F12" s="67"/>
      <c r="G12" s="67" t="s">
        <v>53</v>
      </c>
      <c r="H12" s="102">
        <v>60982000</v>
      </c>
      <c r="I12" s="102">
        <v>60472000</v>
      </c>
      <c r="J12" s="102">
        <v>58262000</v>
      </c>
      <c r="K12" s="102">
        <v>71050000</v>
      </c>
      <c r="L12" s="102">
        <v>79348000</v>
      </c>
      <c r="M12" s="102">
        <v>94423000</v>
      </c>
      <c r="N12" s="102">
        <v>90805000</v>
      </c>
      <c r="O12" s="102">
        <v>103243000</v>
      </c>
      <c r="P12" s="102">
        <v>87429000</v>
      </c>
      <c r="Q12" s="102">
        <v>91440000</v>
      </c>
      <c r="R12" s="102">
        <v>64975000</v>
      </c>
      <c r="S12" s="102">
        <v>103878000</v>
      </c>
      <c r="T12" s="102">
        <f>SUM(H12:S12)</f>
        <v>966307000</v>
      </c>
      <c r="U12" s="36"/>
    </row>
    <row r="13" spans="2:21" x14ac:dyDescent="0.25">
      <c r="B13" s="34"/>
      <c r="C13" s="64"/>
      <c r="D13" s="65"/>
      <c r="E13" s="65"/>
      <c r="F13" s="65"/>
      <c r="G13" s="65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103"/>
      <c r="U13" s="36"/>
    </row>
    <row r="14" spans="2:21" x14ac:dyDescent="0.25">
      <c r="B14" s="34"/>
      <c r="C14" s="68"/>
      <c r="D14" s="69"/>
      <c r="E14" s="69"/>
      <c r="F14" s="69"/>
      <c r="G14" s="69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102">
        <f>SUM(H14:S14)</f>
        <v>0</v>
      </c>
      <c r="U14" s="36"/>
    </row>
    <row r="15" spans="2:21" x14ac:dyDescent="0.25">
      <c r="B15" s="34"/>
      <c r="C15" s="71"/>
      <c r="D15" s="72"/>
      <c r="E15" s="72"/>
      <c r="F15" s="72"/>
      <c r="G15" s="72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103">
        <f>SUM(H15:S15)</f>
        <v>0</v>
      </c>
      <c r="U15" s="36"/>
    </row>
    <row r="16" spans="2:21" x14ac:dyDescent="0.25">
      <c r="B16" s="34"/>
      <c r="C16" s="68"/>
      <c r="D16" s="69"/>
      <c r="E16" s="69"/>
      <c r="F16" s="69"/>
      <c r="G16" s="69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102">
        <f>SUM(H16:S16)</f>
        <v>0</v>
      </c>
      <c r="U16" s="36"/>
    </row>
    <row r="17" spans="2:21" ht="15" customHeight="1" x14ac:dyDescent="0.25">
      <c r="B17" s="34"/>
      <c r="C17" s="71"/>
      <c r="D17" s="72"/>
      <c r="E17" s="72"/>
      <c r="F17" s="72"/>
      <c r="G17" s="72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103">
        <f>SUM(H17:S17)</f>
        <v>0</v>
      </c>
      <c r="U17" s="36"/>
    </row>
    <row r="18" spans="2:21" x14ac:dyDescent="0.25">
      <c r="B18" s="34"/>
      <c r="C18" s="252">
        <f>C8</f>
        <v>2024</v>
      </c>
      <c r="D18" s="74"/>
      <c r="E18" s="74" t="s">
        <v>54</v>
      </c>
      <c r="F18" s="74"/>
      <c r="G18" s="74" t="s">
        <v>55</v>
      </c>
      <c r="H18" s="104">
        <f>SUM(H8:H17)</f>
        <v>3500464500</v>
      </c>
      <c r="I18" s="104">
        <f t="shared" ref="I18:S18" si="0">SUM(I8:I17)</f>
        <v>3484259500</v>
      </c>
      <c r="J18" s="104">
        <f t="shared" si="0"/>
        <v>3350106000</v>
      </c>
      <c r="K18" s="104">
        <f t="shared" si="0"/>
        <v>4057671000</v>
      </c>
      <c r="L18" s="104">
        <f t="shared" si="0"/>
        <v>4542334000.0500002</v>
      </c>
      <c r="M18" s="104">
        <f t="shared" si="0"/>
        <v>5405955000.0799999</v>
      </c>
      <c r="N18" s="104">
        <f t="shared" si="0"/>
        <v>5249586999.9200001</v>
      </c>
      <c r="O18" s="104">
        <f t="shared" si="0"/>
        <v>5942999500</v>
      </c>
      <c r="P18" s="104">
        <f t="shared" si="0"/>
        <v>5072703500.0799999</v>
      </c>
      <c r="Q18" s="104">
        <f t="shared" si="0"/>
        <v>5249586999.9200001</v>
      </c>
      <c r="R18" s="104">
        <f t="shared" si="0"/>
        <v>3720461500</v>
      </c>
      <c r="S18" s="104">
        <f t="shared" si="0"/>
        <v>5942999500</v>
      </c>
      <c r="T18" s="114">
        <f>SUM(T8:T17)</f>
        <v>55519128000.049995</v>
      </c>
      <c r="U18" s="36"/>
    </row>
    <row r="19" spans="2:21" ht="15" customHeight="1" x14ac:dyDescent="0.25">
      <c r="B19" s="34"/>
      <c r="C19" s="165" t="s">
        <v>199</v>
      </c>
      <c r="D19" s="163"/>
      <c r="E19" s="163"/>
      <c r="F19" s="163"/>
      <c r="G19" s="163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36"/>
    </row>
    <row r="20" spans="2:21" ht="15" customHeight="1" x14ac:dyDescent="0.25">
      <c r="B20" s="34"/>
      <c r="C20" s="166" t="s">
        <v>200</v>
      </c>
      <c r="D20" s="74"/>
      <c r="E20" s="74"/>
      <c r="F20" s="74"/>
      <c r="G20" s="167" t="str">
        <f>C20</f>
        <v>ROOM AVAILABLE</v>
      </c>
      <c r="H20" s="162">
        <f>[2]PNL!B9</f>
        <v>1612</v>
      </c>
      <c r="I20" s="162">
        <f>[2]PNL!C9</f>
        <v>1456</v>
      </c>
      <c r="J20" s="162">
        <f>[2]PNL!D9</f>
        <v>1612</v>
      </c>
      <c r="K20" s="162">
        <f>[2]PNL!E9</f>
        <v>1560</v>
      </c>
      <c r="L20" s="162">
        <f>[2]PNL!F9</f>
        <v>1612</v>
      </c>
      <c r="M20" s="162">
        <f>[2]PNL!G9</f>
        <v>1560</v>
      </c>
      <c r="N20" s="162">
        <f>[2]PNL!H9</f>
        <v>1612</v>
      </c>
      <c r="O20" s="162">
        <f>[2]PNL!I9</f>
        <v>1612</v>
      </c>
      <c r="P20" s="162">
        <f>[2]PNL!J9</f>
        <v>1560</v>
      </c>
      <c r="Q20" s="162">
        <f>[2]PNL!K9</f>
        <v>1612</v>
      </c>
      <c r="R20" s="162">
        <f>[2]PNL!L9</f>
        <v>1560</v>
      </c>
      <c r="S20" s="162">
        <f>[2]PNL!M9</f>
        <v>1612</v>
      </c>
      <c r="T20" s="162">
        <f>[2]PNL!N9</f>
        <v>18980</v>
      </c>
      <c r="U20" s="36"/>
    </row>
    <row r="21" spans="2:21" ht="15" customHeight="1" x14ac:dyDescent="0.25">
      <c r="B21" s="34"/>
      <c r="C21" s="165" t="s">
        <v>201</v>
      </c>
      <c r="D21" s="163"/>
      <c r="E21" s="163"/>
      <c r="F21" s="163"/>
      <c r="G21" s="168" t="str">
        <f>C21</f>
        <v>ROOM SOLD</v>
      </c>
      <c r="H21" s="164">
        <f>[2]PNL!B10</f>
        <v>620</v>
      </c>
      <c r="I21" s="164">
        <f>[2]PNL!C10</f>
        <v>625</v>
      </c>
      <c r="J21" s="164">
        <f>[2]PNL!D10</f>
        <v>594</v>
      </c>
      <c r="K21" s="164">
        <f>[2]PNL!E10</f>
        <v>719</v>
      </c>
      <c r="L21" s="164">
        <f>[2]PNL!F10</f>
        <v>806</v>
      </c>
      <c r="M21" s="164">
        <f>[2]PNL!G10</f>
        <v>959</v>
      </c>
      <c r="N21" s="164">
        <f>[2]PNL!H10</f>
        <v>930</v>
      </c>
      <c r="O21" s="164">
        <f>[2]PNL!I10</f>
        <v>1054</v>
      </c>
      <c r="P21" s="164">
        <f>[2]PNL!J10</f>
        <v>899</v>
      </c>
      <c r="Q21" s="164">
        <f>[2]PNL!K10</f>
        <v>930</v>
      </c>
      <c r="R21" s="164">
        <f>[2]PNL!L10</f>
        <v>660</v>
      </c>
      <c r="S21" s="164">
        <f>[2]PNL!M10</f>
        <v>1054</v>
      </c>
      <c r="T21" s="164">
        <f>[2]PNL!N10</f>
        <v>9850</v>
      </c>
      <c r="U21" s="36"/>
    </row>
    <row r="22" spans="2:21" ht="15" customHeight="1" x14ac:dyDescent="0.25">
      <c r="B22" s="34"/>
      <c r="C22" s="166" t="s">
        <v>202</v>
      </c>
      <c r="D22" s="74"/>
      <c r="E22" s="74"/>
      <c r="F22" s="74"/>
      <c r="G22" s="167" t="str">
        <f>C22</f>
        <v>% OCCUPANCY</v>
      </c>
      <c r="H22" s="180">
        <f>H21/H20</f>
        <v>0.38461538461538464</v>
      </c>
      <c r="I22" s="180">
        <f t="shared" ref="I22:T22" si="1">I21/I20</f>
        <v>0.42925824175824173</v>
      </c>
      <c r="J22" s="180">
        <f t="shared" si="1"/>
        <v>0.36848635235732008</v>
      </c>
      <c r="K22" s="180">
        <f t="shared" si="1"/>
        <v>0.46089743589743587</v>
      </c>
      <c r="L22" s="180">
        <f t="shared" si="1"/>
        <v>0.5</v>
      </c>
      <c r="M22" s="180">
        <f t="shared" si="1"/>
        <v>0.61474358974358978</v>
      </c>
      <c r="N22" s="180">
        <f t="shared" si="1"/>
        <v>0.57692307692307687</v>
      </c>
      <c r="O22" s="180">
        <f t="shared" si="1"/>
        <v>0.65384615384615385</v>
      </c>
      <c r="P22" s="180">
        <f t="shared" si="1"/>
        <v>0.57628205128205123</v>
      </c>
      <c r="Q22" s="180">
        <f t="shared" si="1"/>
        <v>0.57692307692307687</v>
      </c>
      <c r="R22" s="180">
        <f t="shared" si="1"/>
        <v>0.42307692307692307</v>
      </c>
      <c r="S22" s="180">
        <f t="shared" si="1"/>
        <v>0.65384615384615385</v>
      </c>
      <c r="T22" s="180">
        <f t="shared" si="1"/>
        <v>0.51896733403582718</v>
      </c>
      <c r="U22" s="36"/>
    </row>
    <row r="23" spans="2:21" ht="15" customHeight="1" x14ac:dyDescent="0.25">
      <c r="B23" s="34"/>
      <c r="C23" s="165" t="s">
        <v>204</v>
      </c>
      <c r="D23" s="163"/>
      <c r="E23" s="163"/>
      <c r="F23" s="163"/>
      <c r="G23" s="168" t="str">
        <f>C23</f>
        <v>ARR</v>
      </c>
      <c r="H23" s="164">
        <f>H8/H21</f>
        <v>4706603.2258064514</v>
      </c>
      <c r="I23" s="164">
        <f t="shared" ref="I23:T23" si="2">I8/I21</f>
        <v>4638673.5999999996</v>
      </c>
      <c r="J23" s="164">
        <f t="shared" si="2"/>
        <v>4699989.8989898991</v>
      </c>
      <c r="K23" s="164">
        <f t="shared" si="2"/>
        <v>4704264.255910987</v>
      </c>
      <c r="L23" s="164">
        <f t="shared" si="2"/>
        <v>4696065.7568858564</v>
      </c>
      <c r="M23" s="164">
        <f t="shared" si="2"/>
        <v>4696893.6392909279</v>
      </c>
      <c r="N23" s="164">
        <f t="shared" si="2"/>
        <v>4704947.311741936</v>
      </c>
      <c r="O23" s="164">
        <f t="shared" si="2"/>
        <v>4699004.7438330175</v>
      </c>
      <c r="P23" s="164">
        <f t="shared" si="2"/>
        <v>4702956.6185539486</v>
      </c>
      <c r="Q23" s="164">
        <f t="shared" si="2"/>
        <v>4704947.311741936</v>
      </c>
      <c r="R23" s="164">
        <f t="shared" si="2"/>
        <v>4697731.8181818184</v>
      </c>
      <c r="S23" s="164">
        <f t="shared" si="2"/>
        <v>4699004.7438330175</v>
      </c>
      <c r="T23" s="164">
        <f t="shared" si="2"/>
        <v>4697049.7461979687</v>
      </c>
      <c r="U23" s="36"/>
    </row>
    <row r="24" spans="2:21" ht="15" customHeight="1" x14ac:dyDescent="0.25">
      <c r="B24" s="34"/>
      <c r="C24" s="166" t="s">
        <v>203</v>
      </c>
      <c r="D24" s="74"/>
      <c r="E24" s="74"/>
      <c r="F24" s="74"/>
      <c r="G24" s="167" t="str">
        <f>C24</f>
        <v>RevPAR</v>
      </c>
      <c r="H24" s="162">
        <f>H8/H20</f>
        <v>1810232.0099255582</v>
      </c>
      <c r="I24" s="162">
        <f t="shared" ref="I24:T24" si="3">I8/I20</f>
        <v>1991188.8736263737</v>
      </c>
      <c r="J24" s="162">
        <f t="shared" si="3"/>
        <v>1731882.1339950373</v>
      </c>
      <c r="K24" s="162">
        <f t="shared" si="3"/>
        <v>2168183.3333333335</v>
      </c>
      <c r="L24" s="162">
        <f t="shared" si="3"/>
        <v>2348032.8784429282</v>
      </c>
      <c r="M24" s="162">
        <f t="shared" si="3"/>
        <v>2887385.2564615384</v>
      </c>
      <c r="N24" s="162">
        <f t="shared" si="3"/>
        <v>2714392.6798511166</v>
      </c>
      <c r="O24" s="162">
        <f t="shared" si="3"/>
        <v>3072426.1786600496</v>
      </c>
      <c r="P24" s="162">
        <f t="shared" si="3"/>
        <v>2710229.4872307694</v>
      </c>
      <c r="Q24" s="162">
        <f t="shared" si="3"/>
        <v>2714392.6798511166</v>
      </c>
      <c r="R24" s="162">
        <f t="shared" si="3"/>
        <v>1987501.923076923</v>
      </c>
      <c r="S24" s="162">
        <f t="shared" si="3"/>
        <v>3072426.1786600496</v>
      </c>
      <c r="T24" s="162">
        <f t="shared" si="3"/>
        <v>2437615.3846180188</v>
      </c>
      <c r="U24" s="36"/>
    </row>
    <row r="25" spans="2:21" ht="15" customHeight="1" x14ac:dyDescent="0.25">
      <c r="B25" s="34"/>
      <c r="C25" s="165"/>
      <c r="D25" s="163"/>
      <c r="E25" s="163"/>
      <c r="F25" s="163"/>
      <c r="G25" s="168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36"/>
    </row>
    <row r="26" spans="2:21" ht="15" customHeight="1" x14ac:dyDescent="0.25">
      <c r="B26" s="34"/>
      <c r="C26" s="166" t="s">
        <v>215</v>
      </c>
      <c r="D26" s="74"/>
      <c r="E26" s="74"/>
      <c r="F26" s="74"/>
      <c r="G26" s="167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36"/>
    </row>
    <row r="27" spans="2:21" ht="15" customHeight="1" x14ac:dyDescent="0.25">
      <c r="B27" s="34"/>
      <c r="C27" s="165" t="s">
        <v>216</v>
      </c>
      <c r="D27" s="163"/>
      <c r="E27" s="163"/>
      <c r="F27" s="163"/>
      <c r="G27" s="168" t="str">
        <f>C27</f>
        <v>ROOM</v>
      </c>
      <c r="H27" s="164">
        <f>H8</f>
        <v>2918094000</v>
      </c>
      <c r="I27" s="164">
        <f t="shared" ref="I27:S27" si="4">I8</f>
        <v>2899171000</v>
      </c>
      <c r="J27" s="164">
        <f t="shared" si="4"/>
        <v>2791794000</v>
      </c>
      <c r="K27" s="164">
        <f t="shared" si="4"/>
        <v>3382366000</v>
      </c>
      <c r="L27" s="164">
        <f t="shared" si="4"/>
        <v>3785029000.0500002</v>
      </c>
      <c r="M27" s="164">
        <f t="shared" si="4"/>
        <v>4504321000.0799999</v>
      </c>
      <c r="N27" s="164">
        <f t="shared" si="4"/>
        <v>4375600999.9200001</v>
      </c>
      <c r="O27" s="164">
        <f t="shared" si="4"/>
        <v>4952751000</v>
      </c>
      <c r="P27" s="164">
        <f t="shared" si="4"/>
        <v>4227958000.0799999</v>
      </c>
      <c r="Q27" s="164">
        <f t="shared" si="4"/>
        <v>4375600999.9200001</v>
      </c>
      <c r="R27" s="164">
        <f t="shared" si="4"/>
        <v>3100503000</v>
      </c>
      <c r="S27" s="164">
        <f t="shared" si="4"/>
        <v>4952751000</v>
      </c>
      <c r="T27" s="103">
        <f>SUM(H27:S27)</f>
        <v>46265940000.049995</v>
      </c>
      <c r="U27" s="36"/>
    </row>
    <row r="28" spans="2:21" ht="15" customHeight="1" x14ac:dyDescent="0.25">
      <c r="B28" s="34"/>
      <c r="C28" s="166" t="s">
        <v>217</v>
      </c>
      <c r="D28" s="74"/>
      <c r="E28" s="74"/>
      <c r="F28" s="74"/>
      <c r="G28" s="167" t="str">
        <f>C28</f>
        <v>FOOD &amp; BEVERAGE</v>
      </c>
      <c r="H28" s="162">
        <f>H9</f>
        <v>404184500</v>
      </c>
      <c r="I28" s="162">
        <f t="shared" ref="I28:S28" si="5">I9</f>
        <v>408059500</v>
      </c>
      <c r="J28" s="162">
        <f t="shared" si="5"/>
        <v>387835000</v>
      </c>
      <c r="K28" s="162">
        <f t="shared" si="5"/>
        <v>468770000</v>
      </c>
      <c r="L28" s="162">
        <f t="shared" si="5"/>
        <v>526183000</v>
      </c>
      <c r="M28" s="162">
        <f t="shared" si="5"/>
        <v>626254000</v>
      </c>
      <c r="N28" s="162">
        <f t="shared" si="5"/>
        <v>606802000</v>
      </c>
      <c r="O28" s="162">
        <f t="shared" si="5"/>
        <v>687822500</v>
      </c>
      <c r="P28" s="162">
        <f t="shared" si="5"/>
        <v>586576500</v>
      </c>
      <c r="Q28" s="162">
        <f t="shared" si="5"/>
        <v>606802000</v>
      </c>
      <c r="R28" s="162">
        <f t="shared" si="5"/>
        <v>430634500</v>
      </c>
      <c r="S28" s="162">
        <f t="shared" si="5"/>
        <v>687822500</v>
      </c>
      <c r="T28" s="179">
        <f>SUM(H28:S28)</f>
        <v>6427746000</v>
      </c>
      <c r="U28" s="36"/>
    </row>
    <row r="29" spans="2:21" ht="15" customHeight="1" x14ac:dyDescent="0.25">
      <c r="B29" s="34"/>
      <c r="C29" s="165" t="s">
        <v>218</v>
      </c>
      <c r="D29" s="163"/>
      <c r="E29" s="163"/>
      <c r="F29" s="163"/>
      <c r="G29" s="168" t="str">
        <f>C29</f>
        <v>OTHERS</v>
      </c>
      <c r="H29" s="164">
        <f>SUM(H10:H17)</f>
        <v>178186000</v>
      </c>
      <c r="I29" s="164">
        <f t="shared" ref="I29:S29" si="6">SUM(I10:I17)</f>
        <v>177029000</v>
      </c>
      <c r="J29" s="164">
        <f t="shared" si="6"/>
        <v>170477000</v>
      </c>
      <c r="K29" s="164">
        <f t="shared" si="6"/>
        <v>206535000</v>
      </c>
      <c r="L29" s="164">
        <f t="shared" si="6"/>
        <v>231122000</v>
      </c>
      <c r="M29" s="164">
        <f t="shared" si="6"/>
        <v>275380000</v>
      </c>
      <c r="N29" s="164">
        <f t="shared" si="6"/>
        <v>267184000</v>
      </c>
      <c r="O29" s="164">
        <f t="shared" si="6"/>
        <v>302426000</v>
      </c>
      <c r="P29" s="164">
        <f t="shared" si="6"/>
        <v>258169000</v>
      </c>
      <c r="Q29" s="164">
        <f t="shared" si="6"/>
        <v>267184000</v>
      </c>
      <c r="R29" s="164">
        <f t="shared" si="6"/>
        <v>189324000</v>
      </c>
      <c r="S29" s="164">
        <f t="shared" si="6"/>
        <v>302426000</v>
      </c>
      <c r="T29" s="103">
        <f>SUM(H29:S29)</f>
        <v>2825442000</v>
      </c>
      <c r="U29" s="36"/>
    </row>
    <row r="30" spans="2:21" ht="15" customHeight="1" x14ac:dyDescent="0.25">
      <c r="B30" s="34"/>
      <c r="C30" s="166"/>
      <c r="D30" s="74"/>
      <c r="E30" s="74"/>
      <c r="F30" s="74"/>
      <c r="G30" s="167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36"/>
    </row>
    <row r="31" spans="2:21" ht="15" customHeight="1" x14ac:dyDescent="0.25">
      <c r="B31" s="34"/>
      <c r="C31" s="165" t="s">
        <v>219</v>
      </c>
      <c r="D31" s="163"/>
      <c r="E31" s="163"/>
      <c r="F31" s="163"/>
      <c r="G31" s="168" t="str">
        <f>C31</f>
        <v>REVENU EXPENSES</v>
      </c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36"/>
    </row>
    <row r="32" spans="2:21" ht="15" customHeight="1" x14ac:dyDescent="0.25">
      <c r="B32" s="34"/>
      <c r="C32" s="165" t="s">
        <v>220</v>
      </c>
      <c r="D32" s="163"/>
      <c r="E32" s="163"/>
      <c r="F32" s="163"/>
      <c r="G32" s="168" t="str">
        <f>C32</f>
        <v xml:space="preserve">REVENU </v>
      </c>
      <c r="H32" s="164">
        <f>H18</f>
        <v>3500464500</v>
      </c>
      <c r="I32" s="164">
        <f t="shared" ref="I32:T32" si="7">I18</f>
        <v>3484259500</v>
      </c>
      <c r="J32" s="164">
        <f t="shared" si="7"/>
        <v>3350106000</v>
      </c>
      <c r="K32" s="164">
        <f t="shared" si="7"/>
        <v>4057671000</v>
      </c>
      <c r="L32" s="164">
        <f t="shared" si="7"/>
        <v>4542334000.0500002</v>
      </c>
      <c r="M32" s="164">
        <f t="shared" si="7"/>
        <v>5405955000.0799999</v>
      </c>
      <c r="N32" s="164">
        <f t="shared" si="7"/>
        <v>5249586999.9200001</v>
      </c>
      <c r="O32" s="164">
        <f t="shared" si="7"/>
        <v>5942999500</v>
      </c>
      <c r="P32" s="164">
        <f t="shared" si="7"/>
        <v>5072703500.0799999</v>
      </c>
      <c r="Q32" s="164">
        <f t="shared" si="7"/>
        <v>5249586999.9200001</v>
      </c>
      <c r="R32" s="164">
        <f t="shared" si="7"/>
        <v>3720461500</v>
      </c>
      <c r="S32" s="164">
        <f t="shared" si="7"/>
        <v>5942999500</v>
      </c>
      <c r="T32" s="164">
        <f t="shared" si="7"/>
        <v>55519128000.049995</v>
      </c>
      <c r="U32" s="36"/>
    </row>
    <row r="33" spans="2:21" ht="15" customHeight="1" x14ac:dyDescent="0.25">
      <c r="B33" s="34"/>
      <c r="C33" s="165" t="s">
        <v>221</v>
      </c>
      <c r="D33" s="163"/>
      <c r="E33" s="163"/>
      <c r="F33" s="163"/>
      <c r="G33" s="168" t="str">
        <f>C33</f>
        <v>EXPENSES</v>
      </c>
      <c r="H33" s="164">
        <f>SUM(Expense!E9:E169)/2</f>
        <v>1859830160</v>
      </c>
      <c r="I33" s="164">
        <f>SUM(Expense!F9:F169)/2</f>
        <v>1859846960</v>
      </c>
      <c r="J33" s="164">
        <f>SUM(Expense!G9:G169)/2</f>
        <v>1843779960</v>
      </c>
      <c r="K33" s="164">
        <f>SUM(Expense!H9:H169)/2</f>
        <v>1890772960</v>
      </c>
      <c r="L33" s="164">
        <f>SUM(Expense!I9:I169)/2</f>
        <v>2052459260</v>
      </c>
      <c r="M33" s="164">
        <f>SUM(Expense!J9:J169)/2</f>
        <v>2270059760</v>
      </c>
      <c r="N33" s="164">
        <f>SUM(Expense!K9:K169)/2</f>
        <v>2449536560</v>
      </c>
      <c r="O33" s="164">
        <f>SUM(Expense!L9:L169)/2</f>
        <v>2523583920</v>
      </c>
      <c r="P33" s="164">
        <f>SUM(Expense!M9:M169)/2</f>
        <v>2466437180</v>
      </c>
      <c r="Q33" s="164">
        <f>SUM(Expense!N9:N169)/2</f>
        <v>2289114460</v>
      </c>
      <c r="R33" s="164">
        <f>SUM(Expense!O9:O169)/2</f>
        <v>1855239160</v>
      </c>
      <c r="S33" s="164">
        <f>SUM(Expense!P9:P169)/2</f>
        <v>2363202500</v>
      </c>
      <c r="T33" s="164">
        <f>SUM(Expense!Q9:Q169)/2</f>
        <v>25723862840</v>
      </c>
      <c r="U33" s="36"/>
    </row>
    <row r="34" spans="2:21" ht="15" customHeight="1" x14ac:dyDescent="0.25">
      <c r="B34" s="34"/>
      <c r="C34" s="165"/>
      <c r="D34" s="163"/>
      <c r="E34" s="163"/>
      <c r="F34" s="163"/>
      <c r="G34" s="168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36"/>
    </row>
    <row r="35" spans="2:21" ht="15" customHeight="1" x14ac:dyDescent="0.25">
      <c r="B35" s="34"/>
      <c r="C35" s="165"/>
      <c r="D35" s="163"/>
      <c r="E35" s="163"/>
      <c r="F35" s="163"/>
      <c r="G35" s="168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36"/>
    </row>
    <row r="36" spans="2:21" ht="12.6" customHeight="1" x14ac:dyDescent="0.25"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2"/>
    </row>
    <row r="37" spans="2:21" s="9" customFormat="1" ht="10.9" customHeight="1" x14ac:dyDescent="0.25"/>
    <row r="38" spans="2:21" s="9" customFormat="1" ht="22.9" customHeight="1" x14ac:dyDescent="0.25">
      <c r="B38" s="215"/>
      <c r="C38" s="216"/>
      <c r="D38" s="24"/>
      <c r="E38" s="17"/>
      <c r="F38" s="17"/>
      <c r="G38" s="17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3" t="s">
        <v>224</v>
      </c>
    </row>
  </sheetData>
  <sheetProtection password="9EBE" sheet="1" objects="1" scenarios="1"/>
  <mergeCells count="3">
    <mergeCell ref="B2:E2"/>
    <mergeCell ref="B38:C38"/>
    <mergeCell ref="F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Terms of Use</vt:lpstr>
      <vt:lpstr>STATEMENT</vt:lpstr>
      <vt:lpstr>Statistics</vt:lpstr>
      <vt:lpstr>Room Dept</vt:lpstr>
      <vt:lpstr>Food &amp; Beverage Dept</vt:lpstr>
      <vt:lpstr>Spa Dept</vt:lpstr>
      <vt:lpstr>Other Dept</vt:lpstr>
      <vt:lpstr>Overhead Expenses</vt:lpstr>
      <vt:lpstr>Income</vt:lpstr>
      <vt:lpstr>Expense</vt:lpstr>
      <vt:lpstr>Expense!Print_Area</vt:lpstr>
      <vt:lpstr>Income!Print_Area</vt:lpstr>
      <vt:lpstr>'Terms of Use'!Print_Area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Someka</dc:creator>
  <cp:lastModifiedBy>Microsoft</cp:lastModifiedBy>
  <cp:lastPrinted>2021-08-06T07:02:23Z</cp:lastPrinted>
  <dcterms:created xsi:type="dcterms:W3CDTF">2016-04-07T10:57:43Z</dcterms:created>
  <dcterms:modified xsi:type="dcterms:W3CDTF">2022-09-06T04:45:19Z</dcterms:modified>
</cp:coreProperties>
</file>